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gjaramilloc\Desktop\Informe PAI 2023 - BPPI noviembre 2023\Consolidado informe PAI y anexos vigencia 2023\"/>
    </mc:Choice>
  </mc:AlternateContent>
  <bookViews>
    <workbookView xWindow="0" yWindow="0" windowWidth="20370" windowHeight="6795"/>
  </bookViews>
  <sheets>
    <sheet name="Anexo 5.2A Gastos por Actividad" sheetId="1" r:id="rId1"/>
  </sheets>
  <externalReferences>
    <externalReference r:id="rId2"/>
    <externalReference r:id="rId3"/>
  </externalReferences>
  <definedNames>
    <definedName name="_xlnm.Print_Area" localSheetId="0">'Anexo 5.2A Gastos por Actividad'!#REF!</definedName>
    <definedName name="Lista_CAR" localSheetId="0">'[1]Datos Generales'!$H$5:$H$37</definedName>
    <definedName name="Lista_CAR">'[2]Datos Generales'!$H$5:$H$37</definedName>
    <definedName name="REPORTE" comment="SI SE REPORTA" localSheetId="0">[1]Formulas!$F$33:$F$34</definedName>
    <definedName name="REPORTE" comment="SI SE REPORTA">[2]Formulas!$F$33:$F$34</definedName>
    <definedName name="SI" comment="OPCION SI O NO" localSheetId="0">[1]Formulas!$D$33:$D$34</definedName>
    <definedName name="SI" comment="OPCION SI O NO">[2]Formulas!$D$33:$D$34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162" i="1" l="1"/>
  <c r="AY163" i="1"/>
  <c r="F46" i="1"/>
  <c r="F44" i="1"/>
  <c r="AI44" i="1" l="1"/>
  <c r="AI46" i="1"/>
  <c r="E46" i="1"/>
  <c r="E44" i="1"/>
  <c r="D139" i="1"/>
  <c r="AJ46" i="1" l="1"/>
  <c r="AR159" i="1"/>
  <c r="AH46" i="1"/>
  <c r="D46" i="1"/>
  <c r="C136" i="1" l="1"/>
  <c r="D136" i="1"/>
  <c r="E136" i="1"/>
  <c r="E138" i="1" s="1"/>
  <c r="F136" i="1"/>
  <c r="AZ151" i="1"/>
  <c r="AZ152" i="1"/>
  <c r="AZ153" i="1"/>
  <c r="AZ154" i="1"/>
  <c r="AZ155" i="1"/>
  <c r="AZ156" i="1"/>
  <c r="AZ157" i="1"/>
  <c r="AZ158" i="1"/>
  <c r="AZ159" i="1"/>
  <c r="AZ160" i="1"/>
  <c r="AZ161" i="1"/>
  <c r="AZ162" i="1"/>
  <c r="AZ163" i="1"/>
  <c r="AZ164" i="1"/>
  <c r="AZ165" i="1"/>
  <c r="AZ166" i="1"/>
  <c r="AX151" i="1"/>
  <c r="AX152" i="1"/>
  <c r="AX153" i="1"/>
  <c r="AX154" i="1"/>
  <c r="AX155" i="1"/>
  <c r="AX156" i="1"/>
  <c r="AX157" i="1"/>
  <c r="AX158" i="1"/>
  <c r="AX159" i="1"/>
  <c r="AX160" i="1"/>
  <c r="AX161" i="1"/>
  <c r="AX162" i="1"/>
  <c r="AX163" i="1"/>
  <c r="AX164" i="1"/>
  <c r="AX165" i="1"/>
  <c r="AX166" i="1"/>
  <c r="AV179" i="1"/>
  <c r="AP136" i="1"/>
  <c r="AR136" i="1"/>
  <c r="AW177" i="1" s="1"/>
  <c r="AX177" i="1" s="1"/>
  <c r="AS136" i="1"/>
  <c r="AY177" i="1" s="1"/>
  <c r="AZ177" i="1" s="1"/>
  <c r="AT136" i="1"/>
  <c r="AJ102" i="1"/>
  <c r="AI102" i="1"/>
  <c r="AJ96" i="1"/>
  <c r="AI96" i="1"/>
  <c r="AH44" i="1"/>
  <c r="AG112" i="1"/>
  <c r="AG80" i="1"/>
  <c r="AF129" i="1"/>
  <c r="AG126" i="1" s="1"/>
  <c r="B129" i="1"/>
  <c r="B130" i="1"/>
  <c r="C126" i="1" s="1"/>
  <c r="AL126" i="1"/>
  <c r="AB126" i="1"/>
  <c r="W126" i="1"/>
  <c r="R126" i="1"/>
  <c r="M126" i="1"/>
  <c r="H126" i="1"/>
  <c r="AF124" i="1"/>
  <c r="AG122" i="1" s="1"/>
  <c r="AL116" i="1"/>
  <c r="AG116" i="1"/>
  <c r="AB116" i="1"/>
  <c r="W116" i="1"/>
  <c r="R116" i="1"/>
  <c r="M116" i="1"/>
  <c r="H116" i="1"/>
  <c r="C116" i="1"/>
  <c r="AG105" i="1"/>
  <c r="AB105" i="1"/>
  <c r="W105" i="1"/>
  <c r="R105" i="1"/>
  <c r="M105" i="1"/>
  <c r="H105" i="1"/>
  <c r="C105" i="1"/>
  <c r="C86" i="1"/>
  <c r="AL90" i="1"/>
  <c r="AG90" i="1"/>
  <c r="W90" i="1"/>
  <c r="R90" i="1"/>
  <c r="M90" i="1"/>
  <c r="H90" i="1"/>
  <c r="C90" i="1"/>
  <c r="C80" i="1"/>
  <c r="AL60" i="1"/>
  <c r="AL52" i="1"/>
  <c r="AA47" i="1"/>
  <c r="AB44" i="1" s="1"/>
  <c r="AF47" i="1"/>
  <c r="AG44" i="1" s="1"/>
  <c r="B48" i="1"/>
  <c r="C44" i="1" s="1"/>
  <c r="AL25" i="1"/>
  <c r="AB25" i="1"/>
  <c r="W25" i="1"/>
  <c r="R25" i="1"/>
  <c r="M25" i="1"/>
  <c r="H25" i="1"/>
  <c r="AU22" i="1"/>
  <c r="AF23" i="1"/>
  <c r="AG18" i="1" s="1"/>
  <c r="AG15" i="1"/>
  <c r="AL18" i="1"/>
  <c r="AB18" i="1"/>
  <c r="W18" i="1"/>
  <c r="R18" i="1"/>
  <c r="M18" i="1"/>
  <c r="H18" i="1"/>
  <c r="C18" i="1"/>
  <c r="AL122" i="1"/>
  <c r="AB122" i="1"/>
  <c r="W122" i="1"/>
  <c r="R122" i="1"/>
  <c r="M122" i="1"/>
  <c r="H122" i="1"/>
  <c r="C122" i="1"/>
  <c r="AL94" i="1"/>
  <c r="AG94" i="1"/>
  <c r="AB94" i="1"/>
  <c r="W94" i="1"/>
  <c r="R94" i="1"/>
  <c r="M94" i="1"/>
  <c r="H94" i="1"/>
  <c r="C94" i="1"/>
  <c r="AG88" i="1"/>
  <c r="AG86" i="1"/>
  <c r="AG73" i="1"/>
  <c r="H73" i="1"/>
  <c r="M73" i="1"/>
  <c r="R73" i="1"/>
  <c r="W73" i="1"/>
  <c r="AB73" i="1"/>
  <c r="AL73" i="1"/>
  <c r="C73" i="1"/>
  <c r="M72" i="1"/>
  <c r="H72" i="1"/>
  <c r="C72" i="1"/>
  <c r="B69" i="1"/>
  <c r="C60" i="1" s="1"/>
  <c r="AG60" i="1"/>
  <c r="AB60" i="1"/>
  <c r="W60" i="1"/>
  <c r="R60" i="1"/>
  <c r="M60" i="1"/>
  <c r="H60" i="1"/>
  <c r="AG52" i="1"/>
  <c r="AB52" i="1"/>
  <c r="W52" i="1"/>
  <c r="R52" i="1"/>
  <c r="M52" i="1"/>
  <c r="H52" i="1"/>
  <c r="C52" i="1"/>
  <c r="AQ44" i="1"/>
  <c r="AL44" i="1"/>
  <c r="W44" i="1"/>
  <c r="R44" i="1"/>
  <c r="M44" i="1"/>
  <c r="H44" i="1"/>
  <c r="AU42" i="1"/>
  <c r="AU43" i="1"/>
  <c r="AX43" i="1"/>
  <c r="AY43" i="1" s="1"/>
  <c r="AW43" i="1"/>
  <c r="AQ42" i="1"/>
  <c r="AQ136" i="1" s="1"/>
  <c r="AL42" i="1"/>
  <c r="AG42" i="1"/>
  <c r="AB42" i="1"/>
  <c r="W42" i="1"/>
  <c r="R42" i="1"/>
  <c r="H42" i="1"/>
  <c r="C42" i="1"/>
  <c r="AL37" i="1"/>
  <c r="AG37" i="1"/>
  <c r="AB37" i="1"/>
  <c r="W37" i="1"/>
  <c r="R37" i="1"/>
  <c r="M37" i="1"/>
  <c r="H37" i="1"/>
  <c r="C37" i="1"/>
  <c r="AG29" i="1"/>
  <c r="C29" i="1"/>
  <c r="AG25" i="1"/>
  <c r="C25" i="1"/>
  <c r="M15" i="1"/>
  <c r="H15" i="1"/>
  <c r="C15" i="1"/>
  <c r="AG9" i="1"/>
  <c r="AB9" i="1"/>
  <c r="W9" i="1"/>
  <c r="R9" i="1"/>
  <c r="M9" i="1"/>
  <c r="C9" i="1"/>
  <c r="C7" i="1"/>
  <c r="M7" i="1"/>
  <c r="AG7" i="1"/>
  <c r="C3" i="1"/>
  <c r="AG3" i="1"/>
  <c r="AW60" i="1"/>
  <c r="AV3" i="1" l="1"/>
  <c r="AV18" i="1"/>
  <c r="AV42" i="1"/>
  <c r="AX22" i="1"/>
  <c r="AY22" i="1" s="1"/>
  <c r="AW22" i="1"/>
  <c r="AU52" i="1"/>
  <c r="AU35" i="1" l="1"/>
  <c r="AW4" i="1" l="1"/>
  <c r="AV7" i="1" l="1"/>
  <c r="AU94" i="1"/>
  <c r="AU19" i="1" l="1"/>
  <c r="AV9" i="1"/>
  <c r="AY18" i="1" l="1"/>
  <c r="AX4" i="1"/>
  <c r="AY4" i="1" s="1"/>
  <c r="AH141" i="1"/>
  <c r="K136" i="1" l="1"/>
  <c r="AU54" i="1" l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J136" i="1"/>
  <c r="I136" i="1"/>
  <c r="H136" i="1"/>
  <c r="G136" i="1"/>
  <c r="B136" i="1"/>
  <c r="AX135" i="1"/>
  <c r="AY135" i="1" s="1"/>
  <c r="AW135" i="1"/>
  <c r="AU135" i="1"/>
  <c r="AX134" i="1"/>
  <c r="AY134" i="1" s="1"/>
  <c r="AW134" i="1"/>
  <c r="AU134" i="1"/>
  <c r="AX133" i="1"/>
  <c r="AY133" i="1" s="1"/>
  <c r="AW133" i="1"/>
  <c r="AU133" i="1"/>
  <c r="AX132" i="1"/>
  <c r="AY132" i="1" s="1"/>
  <c r="AW132" i="1"/>
  <c r="AU132" i="1"/>
  <c r="AX131" i="1"/>
  <c r="AY131" i="1" s="1"/>
  <c r="AW131" i="1"/>
  <c r="AU131" i="1"/>
  <c r="AX130" i="1"/>
  <c r="AY130" i="1" s="1"/>
  <c r="AW130" i="1"/>
  <c r="AU130" i="1"/>
  <c r="AX129" i="1"/>
  <c r="AY129" i="1" s="1"/>
  <c r="AW129" i="1"/>
  <c r="AU129" i="1"/>
  <c r="AX128" i="1"/>
  <c r="AY128" i="1" s="1"/>
  <c r="AW128" i="1"/>
  <c r="AU128" i="1"/>
  <c r="AX127" i="1"/>
  <c r="AY127" i="1" s="1"/>
  <c r="AW127" i="1"/>
  <c r="AU127" i="1"/>
  <c r="AX126" i="1"/>
  <c r="AY126" i="1" s="1"/>
  <c r="AW126" i="1"/>
  <c r="AV126" i="1"/>
  <c r="AU126" i="1"/>
  <c r="AX125" i="1"/>
  <c r="AY125" i="1" s="1"/>
  <c r="AW125" i="1"/>
  <c r="AU125" i="1"/>
  <c r="AX124" i="1"/>
  <c r="AY124" i="1" s="1"/>
  <c r="AW124" i="1"/>
  <c r="AU124" i="1"/>
  <c r="AX123" i="1"/>
  <c r="AY123" i="1" s="1"/>
  <c r="AW123" i="1"/>
  <c r="AU123" i="1"/>
  <c r="AX122" i="1"/>
  <c r="AY122" i="1" s="1"/>
  <c r="AW122" i="1"/>
  <c r="AV122" i="1"/>
  <c r="AU122" i="1"/>
  <c r="AX121" i="1"/>
  <c r="AY121" i="1" s="1"/>
  <c r="AW121" i="1"/>
  <c r="AU121" i="1"/>
  <c r="AX120" i="1"/>
  <c r="AY120" i="1" s="1"/>
  <c r="AW120" i="1"/>
  <c r="AU120" i="1"/>
  <c r="AV116" i="1"/>
  <c r="AX115" i="1"/>
  <c r="AY115" i="1" s="1"/>
  <c r="AW115" i="1"/>
  <c r="AU115" i="1"/>
  <c r="AX114" i="1"/>
  <c r="AY114" i="1" s="1"/>
  <c r="AW114" i="1"/>
  <c r="AU114" i="1"/>
  <c r="AX113" i="1"/>
  <c r="AY113" i="1" s="1"/>
  <c r="AW113" i="1"/>
  <c r="AU113" i="1"/>
  <c r="AV112" i="1"/>
  <c r="AX111" i="1"/>
  <c r="AY111" i="1" s="1"/>
  <c r="AW111" i="1"/>
  <c r="AU111" i="1"/>
  <c r="AX110" i="1"/>
  <c r="AY110" i="1" s="1"/>
  <c r="AW110" i="1"/>
  <c r="AU110" i="1"/>
  <c r="AX109" i="1"/>
  <c r="AY109" i="1" s="1"/>
  <c r="AW109" i="1"/>
  <c r="AU109" i="1"/>
  <c r="AX108" i="1"/>
  <c r="AY108" i="1" s="1"/>
  <c r="AW108" i="1"/>
  <c r="AU108" i="1"/>
  <c r="AX107" i="1"/>
  <c r="AY107" i="1" s="1"/>
  <c r="AW107" i="1"/>
  <c r="AU107" i="1"/>
  <c r="AX106" i="1"/>
  <c r="AY106" i="1" s="1"/>
  <c r="AW106" i="1"/>
  <c r="AU106" i="1"/>
  <c r="AV105" i="1"/>
  <c r="AX104" i="1"/>
  <c r="AY104" i="1" s="1"/>
  <c r="AW104" i="1"/>
  <c r="AU104" i="1"/>
  <c r="AX103" i="1"/>
  <c r="AY103" i="1" s="1"/>
  <c r="AW103" i="1"/>
  <c r="AU103" i="1"/>
  <c r="AX102" i="1"/>
  <c r="AY102" i="1" s="1"/>
  <c r="AW102" i="1"/>
  <c r="AU102" i="1"/>
  <c r="AX101" i="1"/>
  <c r="AY101" i="1" s="1"/>
  <c r="AW101" i="1"/>
  <c r="AU101" i="1"/>
  <c r="AX100" i="1"/>
  <c r="AY100" i="1" s="1"/>
  <c r="AW100" i="1"/>
  <c r="AU100" i="1"/>
  <c r="AX99" i="1"/>
  <c r="AY99" i="1" s="1"/>
  <c r="AW99" i="1"/>
  <c r="AU99" i="1"/>
  <c r="AX98" i="1"/>
  <c r="AY98" i="1" s="1"/>
  <c r="AW98" i="1"/>
  <c r="AU98" i="1"/>
  <c r="AX96" i="1"/>
  <c r="AY96" i="1" s="1"/>
  <c r="AW96" i="1"/>
  <c r="AU96" i="1"/>
  <c r="AX95" i="1"/>
  <c r="AY95" i="1" s="1"/>
  <c r="AW95" i="1"/>
  <c r="AU95" i="1"/>
  <c r="AX94" i="1"/>
  <c r="AY94" i="1" s="1"/>
  <c r="AW94" i="1"/>
  <c r="AV94" i="1"/>
  <c r="AX93" i="1"/>
  <c r="AY93" i="1" s="1"/>
  <c r="AW93" i="1"/>
  <c r="AU93" i="1"/>
  <c r="AX92" i="1"/>
  <c r="AY92" i="1" s="1"/>
  <c r="AW92" i="1"/>
  <c r="AU92" i="1"/>
  <c r="AX91" i="1"/>
  <c r="AY91" i="1" s="1"/>
  <c r="AW91" i="1"/>
  <c r="AU91" i="1"/>
  <c r="AX90" i="1"/>
  <c r="AY90" i="1" s="1"/>
  <c r="AW90" i="1"/>
  <c r="AV90" i="1"/>
  <c r="AU90" i="1"/>
  <c r="AX89" i="1"/>
  <c r="AY89" i="1" s="1"/>
  <c r="AW89" i="1"/>
  <c r="AU89" i="1"/>
  <c r="AX88" i="1"/>
  <c r="AY88" i="1" s="1"/>
  <c r="AW88" i="1"/>
  <c r="AV88" i="1"/>
  <c r="AU88" i="1"/>
  <c r="AX87" i="1"/>
  <c r="AY87" i="1" s="1"/>
  <c r="AW87" i="1"/>
  <c r="AU87" i="1"/>
  <c r="AV86" i="1"/>
  <c r="AX85" i="1"/>
  <c r="AY85" i="1" s="1"/>
  <c r="AW85" i="1"/>
  <c r="AV85" i="1"/>
  <c r="AU85" i="1"/>
  <c r="AX84" i="1"/>
  <c r="AY84" i="1" s="1"/>
  <c r="AW84" i="1"/>
  <c r="AU84" i="1"/>
  <c r="AX83" i="1"/>
  <c r="AY83" i="1" s="1"/>
  <c r="AW83" i="1"/>
  <c r="AU83" i="1"/>
  <c r="AX82" i="1"/>
  <c r="AY82" i="1" s="1"/>
  <c r="AW82" i="1"/>
  <c r="AU82" i="1"/>
  <c r="AX81" i="1"/>
  <c r="AY81" i="1" s="1"/>
  <c r="AW81" i="1"/>
  <c r="AU81" i="1"/>
  <c r="AV80" i="1"/>
  <c r="AX79" i="1"/>
  <c r="AY79" i="1" s="1"/>
  <c r="AW79" i="1"/>
  <c r="AU79" i="1"/>
  <c r="AX78" i="1"/>
  <c r="AY78" i="1" s="1"/>
  <c r="AW78" i="1"/>
  <c r="AU78" i="1"/>
  <c r="AX77" i="1"/>
  <c r="AY77" i="1" s="1"/>
  <c r="AW77" i="1"/>
  <c r="AU77" i="1"/>
  <c r="AX76" i="1"/>
  <c r="AY76" i="1" s="1"/>
  <c r="AW76" i="1"/>
  <c r="AU76" i="1"/>
  <c r="AX75" i="1"/>
  <c r="AY75" i="1" s="1"/>
  <c r="AW75" i="1"/>
  <c r="AU75" i="1"/>
  <c r="AX74" i="1"/>
  <c r="AY74" i="1" s="1"/>
  <c r="AW74" i="1"/>
  <c r="AU74" i="1"/>
  <c r="AX73" i="1"/>
  <c r="AY73" i="1" s="1"/>
  <c r="AW73" i="1"/>
  <c r="AV73" i="1"/>
  <c r="AU73" i="1"/>
  <c r="AX72" i="1"/>
  <c r="AY72" i="1" s="1"/>
  <c r="AW72" i="1"/>
  <c r="AV72" i="1"/>
  <c r="AU72" i="1"/>
  <c r="AX71" i="1"/>
  <c r="AY71" i="1" s="1"/>
  <c r="AW71" i="1"/>
  <c r="AU71" i="1"/>
  <c r="AX70" i="1"/>
  <c r="AY70" i="1" s="1"/>
  <c r="AW70" i="1"/>
  <c r="AX69" i="1"/>
  <c r="AY69" i="1" s="1"/>
  <c r="AW69" i="1"/>
  <c r="AU69" i="1"/>
  <c r="AX68" i="1"/>
  <c r="AY68" i="1" s="1"/>
  <c r="AW68" i="1"/>
  <c r="AU68" i="1"/>
  <c r="AX67" i="1"/>
  <c r="AY67" i="1" s="1"/>
  <c r="AW67" i="1"/>
  <c r="AU67" i="1"/>
  <c r="AX66" i="1"/>
  <c r="AY66" i="1" s="1"/>
  <c r="AW66" i="1"/>
  <c r="AU66" i="1"/>
  <c r="AX65" i="1"/>
  <c r="AY65" i="1" s="1"/>
  <c r="AW65" i="1"/>
  <c r="AU65" i="1"/>
  <c r="AX64" i="1"/>
  <c r="AY64" i="1" s="1"/>
  <c r="AW64" i="1"/>
  <c r="AU64" i="1"/>
  <c r="AX63" i="1"/>
  <c r="AY63" i="1" s="1"/>
  <c r="AW63" i="1"/>
  <c r="AU63" i="1"/>
  <c r="AX62" i="1"/>
  <c r="AY62" i="1" s="1"/>
  <c r="AW62" i="1"/>
  <c r="AU62" i="1"/>
  <c r="AX61" i="1"/>
  <c r="AY61" i="1" s="1"/>
  <c r="AW61" i="1"/>
  <c r="AU61" i="1"/>
  <c r="AX60" i="1"/>
  <c r="AY60" i="1" s="1"/>
  <c r="AV60" i="1"/>
  <c r="AU60" i="1"/>
  <c r="AX59" i="1"/>
  <c r="AY59" i="1" s="1"/>
  <c r="AW59" i="1"/>
  <c r="AU59" i="1"/>
  <c r="AX57" i="1"/>
  <c r="AY57" i="1" s="1"/>
  <c r="AW57" i="1"/>
  <c r="AU57" i="1"/>
  <c r="AX55" i="1"/>
  <c r="AY55" i="1" s="1"/>
  <c r="AW55" i="1"/>
  <c r="AU55" i="1"/>
  <c r="AX54" i="1"/>
  <c r="AY54" i="1" s="1"/>
  <c r="AW54" i="1"/>
  <c r="AX52" i="1"/>
  <c r="AY52" i="1" s="1"/>
  <c r="AW52" i="1"/>
  <c r="AV52" i="1"/>
  <c r="AX51" i="1"/>
  <c r="AY51" i="1" s="1"/>
  <c r="AW51" i="1"/>
  <c r="AU51" i="1"/>
  <c r="AX50" i="1"/>
  <c r="AY50" i="1" s="1"/>
  <c r="AW50" i="1"/>
  <c r="AU50" i="1"/>
  <c r="AX49" i="1"/>
  <c r="AY49" i="1" s="1"/>
  <c r="AW49" i="1"/>
  <c r="AU49" i="1"/>
  <c r="AX48" i="1"/>
  <c r="AY48" i="1" s="1"/>
  <c r="AW48" i="1"/>
  <c r="AU48" i="1"/>
  <c r="AX47" i="1"/>
  <c r="AY47" i="1" s="1"/>
  <c r="AW47" i="1"/>
  <c r="AU47" i="1"/>
  <c r="AX46" i="1"/>
  <c r="AY46" i="1" s="1"/>
  <c r="AW46" i="1"/>
  <c r="AU46" i="1"/>
  <c r="AX45" i="1"/>
  <c r="AY45" i="1" s="1"/>
  <c r="AW45" i="1"/>
  <c r="AU45" i="1"/>
  <c r="AX44" i="1"/>
  <c r="AY44" i="1" s="1"/>
  <c r="AW44" i="1"/>
  <c r="AV44" i="1"/>
  <c r="AU44" i="1"/>
  <c r="AX42" i="1"/>
  <c r="AY42" i="1" s="1"/>
  <c r="AW42" i="1"/>
  <c r="AX41" i="1"/>
  <c r="AY41" i="1" s="1"/>
  <c r="AW41" i="1"/>
  <c r="AU41" i="1"/>
  <c r="AX40" i="1"/>
  <c r="AY40" i="1" s="1"/>
  <c r="AW40" i="1"/>
  <c r="AU40" i="1"/>
  <c r="AX39" i="1"/>
  <c r="AY39" i="1" s="1"/>
  <c r="AW39" i="1"/>
  <c r="AU39" i="1"/>
  <c r="AX38" i="1"/>
  <c r="AY38" i="1" s="1"/>
  <c r="AW38" i="1"/>
  <c r="AU38" i="1"/>
  <c r="AX37" i="1"/>
  <c r="AY37" i="1" s="1"/>
  <c r="AW37" i="1"/>
  <c r="AV37" i="1"/>
  <c r="AU37" i="1"/>
  <c r="AX36" i="1"/>
  <c r="AY36" i="1" s="1"/>
  <c r="AW36" i="1"/>
  <c r="AU36" i="1"/>
  <c r="AX35" i="1"/>
  <c r="AY35" i="1" s="1"/>
  <c r="AW35" i="1"/>
  <c r="AX33" i="1"/>
  <c r="AY33" i="1" s="1"/>
  <c r="AW33" i="1"/>
  <c r="AU33" i="1"/>
  <c r="AX32" i="1"/>
  <c r="AY32" i="1" s="1"/>
  <c r="AW32" i="1"/>
  <c r="AU32" i="1"/>
  <c r="AX31" i="1"/>
  <c r="AY31" i="1" s="1"/>
  <c r="AW31" i="1"/>
  <c r="AU31" i="1"/>
  <c r="AX30" i="1"/>
  <c r="AY30" i="1" s="1"/>
  <c r="AW30" i="1"/>
  <c r="AU30" i="1"/>
  <c r="AX29" i="1"/>
  <c r="AY29" i="1" s="1"/>
  <c r="AW29" i="1"/>
  <c r="AV29" i="1"/>
  <c r="AU29" i="1"/>
  <c r="AX28" i="1"/>
  <c r="AY28" i="1" s="1"/>
  <c r="AW28" i="1"/>
  <c r="AU28" i="1"/>
  <c r="AX27" i="1"/>
  <c r="AY27" i="1" s="1"/>
  <c r="AW27" i="1"/>
  <c r="AU27" i="1"/>
  <c r="AX26" i="1"/>
  <c r="AY26" i="1" s="1"/>
  <c r="AW26" i="1"/>
  <c r="AU26" i="1"/>
  <c r="AX25" i="1"/>
  <c r="AY25" i="1" s="1"/>
  <c r="AW25" i="1"/>
  <c r="AV25" i="1"/>
  <c r="AU25" i="1"/>
  <c r="AX24" i="1"/>
  <c r="AY24" i="1" s="1"/>
  <c r="AW24" i="1"/>
  <c r="AU24" i="1"/>
  <c r="AX23" i="1"/>
  <c r="AY23" i="1" s="1"/>
  <c r="AW23" i="1"/>
  <c r="AU23" i="1"/>
  <c r="AX19" i="1"/>
  <c r="AY19" i="1" s="1"/>
  <c r="AW19" i="1"/>
  <c r="AX17" i="1"/>
  <c r="AY17" i="1" s="1"/>
  <c r="AW17" i="1"/>
  <c r="AU17" i="1"/>
  <c r="AX16" i="1"/>
  <c r="AY16" i="1" s="1"/>
  <c r="AW16" i="1"/>
  <c r="AU16" i="1"/>
  <c r="AX15" i="1"/>
  <c r="AY15" i="1" s="1"/>
  <c r="AW15" i="1"/>
  <c r="AV15" i="1"/>
  <c r="AU15" i="1"/>
  <c r="AX14" i="1"/>
  <c r="AY14" i="1" s="1"/>
  <c r="AW14" i="1"/>
  <c r="AU14" i="1"/>
  <c r="AX13" i="1"/>
  <c r="AY13" i="1" s="1"/>
  <c r="AW13" i="1"/>
  <c r="AU13" i="1"/>
  <c r="AX12" i="1"/>
  <c r="AY12" i="1" s="1"/>
  <c r="AW12" i="1"/>
  <c r="AU12" i="1"/>
  <c r="AX10" i="1"/>
  <c r="AY10" i="1" s="1"/>
  <c r="AW10" i="1"/>
  <c r="AU10" i="1"/>
  <c r="AX9" i="1"/>
  <c r="AY9" i="1" s="1"/>
  <c r="AW9" i="1"/>
  <c r="AU9" i="1"/>
  <c r="AX8" i="1"/>
  <c r="AY8" i="1" s="1"/>
  <c r="AW8" i="1"/>
  <c r="AU8" i="1"/>
  <c r="AX7" i="1"/>
  <c r="AY7" i="1" s="1"/>
  <c r="AW7" i="1"/>
  <c r="AU7" i="1"/>
  <c r="AX6" i="1"/>
  <c r="AY6" i="1" s="1"/>
  <c r="AW6" i="1"/>
  <c r="AU6" i="1"/>
  <c r="AU4" i="1"/>
  <c r="AW162" i="1" l="1"/>
  <c r="AW163" i="1"/>
  <c r="AW165" i="1"/>
  <c r="AW150" i="1"/>
  <c r="AX150" i="1" s="1"/>
  <c r="AW147" i="1"/>
  <c r="AX147" i="1" s="1"/>
  <c r="AW148" i="1"/>
  <c r="AX148" i="1" s="1"/>
  <c r="AW149" i="1"/>
  <c r="AX149" i="1" s="1"/>
  <c r="AY149" i="1"/>
  <c r="AZ149" i="1" s="1"/>
  <c r="AY150" i="1"/>
  <c r="AZ150" i="1" s="1"/>
  <c r="AY146" i="1"/>
  <c r="AZ146" i="1" s="1"/>
  <c r="AY144" i="1"/>
  <c r="AZ144" i="1" s="1"/>
  <c r="AY145" i="1"/>
  <c r="AZ145" i="1" s="1"/>
  <c r="AY147" i="1"/>
  <c r="AZ147" i="1" s="1"/>
  <c r="AY148" i="1"/>
  <c r="AZ148" i="1" s="1"/>
  <c r="AW139" i="1"/>
  <c r="AW136" i="1"/>
  <c r="AY140" i="1"/>
  <c r="AZ140" i="1" s="1"/>
  <c r="AY143" i="1"/>
  <c r="AZ143" i="1" s="1"/>
  <c r="AY141" i="1"/>
  <c r="AZ141" i="1" s="1"/>
  <c r="AY142" i="1"/>
  <c r="AZ142" i="1" s="1"/>
  <c r="AY139" i="1"/>
  <c r="AY157" i="1"/>
  <c r="AY156" i="1"/>
  <c r="AY160" i="1"/>
  <c r="AY158" i="1"/>
  <c r="AY159" i="1"/>
  <c r="AW161" i="1"/>
  <c r="AY161" i="1"/>
  <c r="AW166" i="1"/>
  <c r="AW164" i="1"/>
  <c r="AW160" i="1"/>
  <c r="AW159" i="1"/>
  <c r="AW157" i="1"/>
  <c r="AW156" i="1"/>
  <c r="AW158" i="1"/>
  <c r="AY171" i="1"/>
  <c r="AZ171" i="1" s="1"/>
  <c r="AY175" i="1"/>
  <c r="AZ175" i="1" s="1"/>
  <c r="AY170" i="1"/>
  <c r="AZ170" i="1" s="1"/>
  <c r="AY168" i="1"/>
  <c r="AZ168" i="1" s="1"/>
  <c r="AY172" i="1"/>
  <c r="AZ172" i="1" s="1"/>
  <c r="AY176" i="1"/>
  <c r="AZ176" i="1" s="1"/>
  <c r="AY167" i="1"/>
  <c r="AZ167" i="1" s="1"/>
  <c r="AY169" i="1"/>
  <c r="AZ169" i="1" s="1"/>
  <c r="AY173" i="1"/>
  <c r="AZ173" i="1" s="1"/>
  <c r="AY174" i="1"/>
  <c r="AZ174" i="1" s="1"/>
  <c r="AW141" i="1"/>
  <c r="AX141" i="1" s="1"/>
  <c r="AW145" i="1"/>
  <c r="AX145" i="1" s="1"/>
  <c r="AW140" i="1"/>
  <c r="AX140" i="1" s="1"/>
  <c r="AW142" i="1"/>
  <c r="AX142" i="1" s="1"/>
  <c r="AW146" i="1"/>
  <c r="AX146" i="1" s="1"/>
  <c r="AW144" i="1"/>
  <c r="AX144" i="1" s="1"/>
  <c r="AW143" i="1"/>
  <c r="AX143" i="1" s="1"/>
  <c r="AY166" i="1"/>
  <c r="AY164" i="1"/>
  <c r="AW169" i="1"/>
  <c r="AX169" i="1" s="1"/>
  <c r="AW173" i="1"/>
  <c r="AX173" i="1" s="1"/>
  <c r="AW167" i="1"/>
  <c r="AX167" i="1" s="1"/>
  <c r="AW172" i="1"/>
  <c r="AX172" i="1" s="1"/>
  <c r="AW170" i="1"/>
  <c r="AX170" i="1" s="1"/>
  <c r="AW174" i="1"/>
  <c r="AX174" i="1" s="1"/>
  <c r="AW168" i="1"/>
  <c r="AX168" i="1" s="1"/>
  <c r="AW176" i="1"/>
  <c r="AX176" i="1" s="1"/>
  <c r="AW171" i="1"/>
  <c r="AX171" i="1" s="1"/>
  <c r="AW175" i="1"/>
  <c r="AX175" i="1" s="1"/>
  <c r="L136" i="1"/>
  <c r="AY151" i="1" s="1"/>
  <c r="AU70" i="1"/>
  <c r="AU136" i="1" s="1"/>
  <c r="AV136" i="1"/>
  <c r="AX136" i="1"/>
  <c r="AY136" i="1" s="1"/>
  <c r="AW153" i="1" l="1"/>
  <c r="AY153" i="1"/>
  <c r="AW151" i="1"/>
  <c r="AW154" i="1"/>
  <c r="AY155" i="1"/>
  <c r="AW155" i="1"/>
  <c r="AY154" i="1"/>
  <c r="AY152" i="1"/>
  <c r="AW152" i="1"/>
  <c r="AZ139" i="1"/>
  <c r="AX139" i="1"/>
  <c r="AX179" i="1" l="1"/>
  <c r="AZ179" i="1"/>
</calcChain>
</file>

<file path=xl/sharedStrings.xml><?xml version="1.0" encoding="utf-8"?>
<sst xmlns="http://schemas.openxmlformats.org/spreadsheetml/2006/main" count="965" uniqueCount="194">
  <si>
    <t>ACTIVIDAD</t>
  </si>
  <si>
    <t>FUENTE DE FINANCIACIÓN RECURSO  4</t>
  </si>
  <si>
    <t>FUENTE DE FINANCIACIÓN RECURSO  10</t>
  </si>
  <si>
    <t>FUENTE DE FINANCIACIÓN RECURSO  14</t>
  </si>
  <si>
    <t>FUENTE DE FINANCIACIÓN RECURSO  15</t>
  </si>
  <si>
    <t>FUENTE DE FINANCIACIÓN RECURSO  17</t>
  </si>
  <si>
    <t>FUENTE DE FINANCIACIÓN RECURSO  18</t>
  </si>
  <si>
    <t>FUENTE DE FINANCIACIÓN RECURSO  20</t>
  </si>
  <si>
    <t>FUENTE DE FINANCIACIÓN RECURSO  21</t>
  </si>
  <si>
    <t>TOTAL RECURSOS (7)</t>
  </si>
  <si>
    <t>OBSERVACIONES (8)</t>
  </si>
  <si>
    <t>PRESUPUESTADO</t>
  </si>
  <si>
    <t>total proyecto por fuente</t>
  </si>
  <si>
    <t>COMPROMETIDO</t>
  </si>
  <si>
    <t>OBLIGADO</t>
  </si>
  <si>
    <t>PAGADO</t>
  </si>
  <si>
    <t xml:space="preserve">total proyecto por fuente RECURSOS </t>
  </si>
  <si>
    <t>1.1.1.1 Formular un programa de transferencia técnica de paquetes tecnológicos para el uso y aprovechamiento sostenible del suelo en la Reserva Forestal Central, según la zonificación generada por el Ministerio de Ambiente y Desarrollo Sostenible.</t>
  </si>
  <si>
    <t>1.1.1.2 Ejecutar el programa de transferencia técnica de paquetes tecnológicos para el uso y aprovechamiento sostenible del suelo en la Reserva Forestal Central, según la zonificación generada por el Ministerio de Ambiente y Desarrollo Sostenible.</t>
  </si>
  <si>
    <t>1.1.1.3 Formular un programa de transferencia técnica de paquetes tecnológicos para el uso y aprovechamiento sostenible del suelo en las Áreas Naturales Protegidas, según la zonificación y Plan de Manejo.</t>
  </si>
  <si>
    <t>1.1.1.4 Ejecutar un programa de transferencia técnica de paquetes tecnológicos para el uso y aprovechamiento sostenible del suelo en las Áreas Naturales Protegidas, según la zonificación y Plan de Manejo.</t>
  </si>
  <si>
    <t>1.1.2.1 Realizar reconversión socioambiental de sistemas productivos en zonas de la Reserva Forestal Central establecida por la Ley 2a de 1959.</t>
  </si>
  <si>
    <t>1.1.2.2 Desarrollar acciones de restauración y/o rehabilitación de suelos degradados (Área de Intervención Directa e Indirecta)</t>
  </si>
  <si>
    <t>1.1.3.1 Ejecutar acciones el Programa de Sostenibilidad Ambiental del Paisaje Cultural Cafetero en el departamento del Quindío.</t>
  </si>
  <si>
    <t>1.1.3.2 Desarrollar Agendas ambientales sectoriales con sectores productivos del departamento</t>
  </si>
  <si>
    <t>1.1.3.3 Generar lineamientos para la implementación de sistemas productivos con enfoque agroecológico.</t>
  </si>
  <si>
    <t>1.1.3.4 Ejecutar el Plan de turismo de Naturaleza para el Departamento del Quindío, jurisdicción de Áreas de la CRQ</t>
  </si>
  <si>
    <t>1.1.3.5 Ejecutar el Plan de acción de negocios verdes.</t>
  </si>
  <si>
    <t>1.1.3.6 Desarrollar acciones para el manejo integral ambiental de sectores turísticos del departamento del Quindío</t>
  </si>
  <si>
    <t>1.1.4.1 Control y seguimiento ambiental a las licencias ambientales del sector minero.</t>
  </si>
  <si>
    <t>1.1.4.2 Control y seguimiento Ambiental a las actividades avícolas y porcícolas de acuerdo a las guías ambientales</t>
  </si>
  <si>
    <t>1.1.4.3 Realizar control y seguimiento ambiental a las autorizaciones y/o instrumentos de control y manejo ambiental gestionadas ante la entidad relacionadas con los sectores productivos agropecuarios para la conservación de los suelos</t>
  </si>
  <si>
    <t>1.1.5.1 Adoptar los planes de descontaminación por ruido en el municipio de Armenia</t>
  </si>
  <si>
    <t>1.1.5.2 Realizar seguimiento al Plan de Descontaminación por ruido en el municipio de Armenia</t>
  </si>
  <si>
    <t>1.1.5.3 Realizar un estudio técnico para el levantamiento de información de línea base del diagnóstico de la Calidad del Aire en el municipio de Armenia</t>
  </si>
  <si>
    <t>1.1.5.4 Diseñar la red de monitoreo y vigilancia de la calidad del aire para el municipio de Armenia.</t>
  </si>
  <si>
    <t>1.1.5.5 Elaborar mapas de Ruido Ambiental para municipio de Armenia.</t>
  </si>
  <si>
    <t>1.1.5.6 Realizar Regulación y Control a generadores de emisiones atmosféricas</t>
  </si>
  <si>
    <t>1.1.5.7 Operar la red de monitoreo de la calidad del aire</t>
  </si>
  <si>
    <t>1.1.6.1 Acompañar y apoyar técnicamente la ejecución del componente de aprovechamiento de los Planes de Gestión Integral de Residuos Sólidos Municipales, PGIRS acorde a las competencias de las autoridades ambientales.</t>
  </si>
  <si>
    <t>1.1.6.2 Desarrollar acciones tendientes a la implementación y ejecución de la Política Nacional para la Gestión Integral de Residuos o Desechos Peligrosos en el Departamento del Quindío</t>
  </si>
  <si>
    <t>1.1.6.3 Realizar el control y seguimiento a la implementación de los componentes de aprovechamiento y disposición final Planes de Gestión Integral de Residuos Sólidos de los municipios, PGIRS y los demás componentes que sean competencia de la Autoridad Ambiental</t>
  </si>
  <si>
    <t>1.1.6.4 Realizar la regulación, control y seguimiento a los generadores y gestores y/o eliminadores de los residuos o desechos peligrosos y de Residuos de Aparatos Eléctricos, Electrónicos y Especiales- RAEE del departamento del Quindío en el marco de la gestión integral</t>
  </si>
  <si>
    <t>1.2.7.1 Realizar Estudios de Investigación Científica que permitan conocer la dinámica ecosistémica de las diferentes zonas de vida del Departamento</t>
  </si>
  <si>
    <t>1.2.7.2 Ejecutar estrategias de conservación para las especies de flora y fauna identificadas y priorizadas.</t>
  </si>
  <si>
    <t>1.2.7.3 Establecer las medidas de manejo de las especies invasoras con presencia en la jurisdicción del departamento del Quindío</t>
  </si>
  <si>
    <t>1.2.7.4 Formular, ajustar y actualizar Planes de Manejo de Especies de Flora y Fauna objeto de conservación priorizadas desde el MADS, SIRAP y con distribución en el Departamento (endémicas, con riesgo de extinción por tráfico u otras causas antrópicas).</t>
  </si>
  <si>
    <t>1.2.7.5 Ejecutar acciones de los Planes de Manejo de las especies de Flora y Fauna objeto de conservación priorizadas.</t>
  </si>
  <si>
    <t>1.2.7.6 Definir lineamientos para la formulación de la estrategia de Pago por Servicios Ambientales</t>
  </si>
  <si>
    <t>1.2.7.7 Diseñar programas para el Acompañamiento Técnico en la ejecución de la estrategia de pago por servicios ambientales en el departamento del Quindío.</t>
  </si>
  <si>
    <t>1.2.7.8 Diseñar, planificar e implementar el Proyecto de Biodiverciudades en los centros urbanos del departamento del Quindío.</t>
  </si>
  <si>
    <t>1.2.8.1 Administrar las Áreas Naturales Protegidas Regionales Declaradas en el departamento del Quindío.</t>
  </si>
  <si>
    <t>1.2.8.2 Implementar acciones para actualizar y dar cumplimiento a los Planes de Manejo de las Áreas de Conservación de propiedad de la Corporación.</t>
  </si>
  <si>
    <t>1.2.8.3 Adelantar cooperación para la ejecución de acciones de las Estrategias Complementarias de Conservación (SIMAP, RNSC, otras) y los sistemas departamental y regional de áreas protegidas (SIDAP y SIRAP) en la jurisdicción correspondiente.</t>
  </si>
  <si>
    <t>1.2.8.4 Realizar acompañamiento y asesoría técnica para formular el Plan de Manejo de los predios en las áreas priorizadas como de interés estratégico para la conservación de los recursos hídricos.</t>
  </si>
  <si>
    <t>1.2.8.5 Realizar acompañamiento técnico y seguimiento a los Entes Territoriales en la ejecución de los Planes de Manejo de los predios en las áreas priorizadas como de interés estratégico para la conservación de los recursos hídricos.</t>
  </si>
  <si>
    <t>1.2.9.1 Ejecutar acciones de conservación y manejo en ecosistemas estratégicos (páramos y humedales) del departamento del Quindío.</t>
  </si>
  <si>
    <t>1.2.9.2 Formular y ejecutar acciones de restauración ecológica (restauración, rehabilitación y recuperación) de áreas disturbadas del departamento del Quindío, según lineamientos del Plan Nacional de Restauración.</t>
  </si>
  <si>
    <t>1.2.10.1 Ejecutar el programa de Control y seguimiento al tráfico ilegal de fauna silvestre de acuerdo a la Estrategia Nacional de Control al Tráfico Ilegal de Especies de Diversidad Biológica (CIFFIQ – Zona nor occidente).</t>
  </si>
  <si>
    <t>1.2.10.2 Implementar medidas de control a especies exóticas, invasoras y conflicto en el departamento del Quindío.</t>
  </si>
  <si>
    <t>1.2.10.3 Ejecutar acciones definidas en la Resolución N° 2064 de 2010 en el post decomiso de fauna silvestre.</t>
  </si>
  <si>
    <t>1.2.10.4 Regular el aprovechamiento forestal y productos no maderables del bosque en la jurisdicción.</t>
  </si>
  <si>
    <t>1.2.10.5 Realizar el Control, Vigilancia y Seguimiento al uso, manejo y aprovechamiento de la Flora Silvestre en el Departamento.</t>
  </si>
  <si>
    <t>1.2.10.6 Regular y controlar los permisos de investigación científica en diversidad biológica, licencias ambientales de zoocría, permisos para diferentes tipos de caza de fauna silvestre e implementar tasa compensatoria por caza de fauna silvestre.</t>
  </si>
  <si>
    <t>1.2.10.7 Implementar la metodología para cuantificar la tasa de deforestación en el departamento del Quindío.</t>
  </si>
  <si>
    <t>1.2.10.8 Desarrollar acciones técnicas operativas para el fortalecimiento del  Centro Nacional para el Estudio del Bambu-Guadua</t>
  </si>
  <si>
    <t>1.3.11.1 Formular el PORH de la quebrada Buenavista.</t>
  </si>
  <si>
    <t>1.3.11.2 Formular PORH de la quebrada Los Ángeles (articulada CVC).</t>
  </si>
  <si>
    <t>1.3.11.3 Ejecutar los PORH de los ríos Quindío, Roble y quebrada Buenavista.</t>
  </si>
  <si>
    <t>1.3.11.4 Actualizar la Reglamentación de Corrientes: río Quindío y río Barbas (articulada CARDER y CVC).</t>
  </si>
  <si>
    <t>1.3.11.5 Diseñar la red y el programa de monitoreo hidrobiológico y de cantidad y calidad de agua para el Departamento en el marco del POMCA.</t>
  </si>
  <si>
    <t>1.3.11.6 Actualizar la Evaluación Regional del Agua.</t>
  </si>
  <si>
    <t>1.3.11.7 Adelantar el acotamiento de las rondas hídricas de las dos (2) primeras fuentes priorizadas en el Departamento del Quindío.</t>
  </si>
  <si>
    <t>1.3.11.8 Formular en el marco del POMCA las medidas de manejo ambiental de los acuíferos del Quindío.</t>
  </si>
  <si>
    <t>1.3.12.1 Implementar un programa de formalización de usuarios del recurso hídrico en el Departamento del Quindío.</t>
  </si>
  <si>
    <t>1.3.12.2 Resolver las solicitudes de permisos de vertimiento de aguas residuales al suelo y/o cuerpos de agua.</t>
  </si>
  <si>
    <t>1.3.12.3 Realizar Control y Seguimiento a los permisos de vertimiento de aguas residuales al suelo y/o cuerpos de agua.</t>
  </si>
  <si>
    <t>1.3.12.4 Resolver solicitudes de Concesiones de Agua, Programas de Uso Eficiente y Ahorro del Agua, permisos de prospección y exploración de aguas subterráneas y permisos de ocupación de cauces, lechos y playas.</t>
  </si>
  <si>
    <t>1.3.12.5 Realizar Control y Seguimiento a Concesiones de Agua, Programas de Uso Eficiente y Ahorro del Agua, permisos de prospección y exploración de aguas subterráneas y permisos de ocupación de cauces, lechos y playas.</t>
  </si>
  <si>
    <t>1.3.12.6 Implementar el cobro de la Tasa por Utilización del Agua</t>
  </si>
  <si>
    <t>1.3.12.7 Ejecutar el procedimiento técnico de tasa retributiva por vertimientos al agua</t>
  </si>
  <si>
    <t>1.3.12.8 Realizar control y seguimiento a los PSMV en el departamento</t>
  </si>
  <si>
    <t>1.3.12.9 Realizar monitoreo del recurso hídrico subterráneo y red de isotopía</t>
  </si>
  <si>
    <t>1.3.12.10 Operar la red hidrometeorológica de la Entidad.</t>
  </si>
  <si>
    <t>1.3.12.11 Operar las redes de monitoreo de vertimientos de aguas residuales y  fuentes hídricas</t>
  </si>
  <si>
    <t>1.3.12.12 Mantener y mejorar la acreditación del laboratorio de aguas de la CRQ</t>
  </si>
  <si>
    <t xml:space="preserve">1.3.13.1 Invertir recursos provenientes del recaudo de la tasa retributiva para financiación de diseños y obras de descontaminación
</t>
  </si>
  <si>
    <t>1.4.14.1 Ejecutar la estrategia de comunicación e información para la gestión ambiental regional.</t>
  </si>
  <si>
    <t>1.4.14.2 Diseñar un sistema de información que articule las temáticas ambientales regionales y el seguimiento y evaluación a la gestión ambiental regional.</t>
  </si>
  <si>
    <t>1.4.14.3 Operar un sistema de información que articule las temáticas ambientales regionales y el seguimiento y evaluación a la gestión ambiental regional.</t>
  </si>
  <si>
    <t>1.4.14.4 Actualizar el Estado de los Recursso Naturales del Departamento del Quindío</t>
  </si>
  <si>
    <t>1.4.14.5 Desarrollar acciones para el fortalecimiento del Centro de Documentación de la Corporación como estrategia de Gestión Ambiental</t>
  </si>
  <si>
    <t>1.4.14.6 Conocer y fomentar el recurso natural bambú - guadua y sus servicios ecosistémicos en el departamento del Quindío.</t>
  </si>
  <si>
    <t>1.4.14.7 Elaborar un estudio para la generación de la línea base ambiental en los centros urbanos del Departamento, en marco de la política nacional de gestión ambiental urbana.</t>
  </si>
  <si>
    <t>1.5.15.1 Ajustar la zonificación de la Reserva Forestal Central a escala 1:25.000, según lineamientos del MADS</t>
  </si>
  <si>
    <t>1.5.15.2 Definir la Estructura Ecológica Principal Departamental, de acuerdo con la metodología IDEAM.</t>
  </si>
  <si>
    <t>1.5.15.3 Establecer la metodología para la definición precisa de los tramos para usos suburbanos sobre vías de primer y segundo orden del Departamento, según reglamentación de la CRQ.</t>
  </si>
  <si>
    <t>1.5.15.4 Apoyar con asesoría técnica y jurídica a los Entes Territoriales y demás actores en Ordenamiento Ambiental Territorial.</t>
  </si>
  <si>
    <t>1.5.15.5 Fortalecer procesos de participación de la Corporación en la gestión ambiental regional (Ecorregión, POMCA río La Vieja, Paisaje Cultural Cafetero, Mesa Planificación Regional, RAP Eje Cafetero, etc).</t>
  </si>
  <si>
    <t>1.5.16.1 Generar proceso para la cofinanciación de la elaboración del estudio de uso y cobertura del suelo a escala 1:10.000</t>
  </si>
  <si>
    <t>1.6.17.1 Elaborar un protocolo para la incorporación de los resultados de los estudios de amenaza y vulnerabilidad del POMCA en los planes municipales de gestión del riesgo.</t>
  </si>
  <si>
    <t>1.6.17.2 Adelantar acciones para la generación de conocimiento, frente incendios de la cobertura vegetal o forestales en el departamento del Quindío</t>
  </si>
  <si>
    <t>1.6.18.1 Ejecutar acciones para la reducción del riesgo a causa de fenómenos hidrometeorológicos</t>
  </si>
  <si>
    <t>1.6.18.2 Asistir técnica y jurídicamente la actualización de las estrategias municipales de respuesta a emergencias, con base en los planes municipales y el Plan Departamental de gestión de riegos de desastres.</t>
  </si>
  <si>
    <t>1.6.19.1 Apoyar en la articulación del Plan de Gestión Integral de Cambio Climático Departamental con otros instrumentos de planificación.</t>
  </si>
  <si>
    <t>1.6.19.2 Ejecutar conjuntamente medidas de adaptación y mitigación al cambio climático.</t>
  </si>
  <si>
    <t>1.6.19.3 Participar en el Nodo Regional Eje Cafetero y en la Comisión Intersectorial de Cambio Climático</t>
  </si>
  <si>
    <t>1.6.19.4 Realizar acciones para el cumplimiento de la Política de Gestión Ambiental Urbana</t>
  </si>
  <si>
    <t>1.7.20.1 Realizar acciones coordinadas y concertadas de gestión ambiental con los pueblos y organizaciones indígenas asentadas en el Departamento del Quindío.</t>
  </si>
  <si>
    <t>1.7.20.2 Realizar acciones coordinadas y concertadas de gestión ambiental con las comunidades negras, afrocolombianas, raizales y palenqueras y población Room, asentadas en el Departamento del Quindío</t>
  </si>
  <si>
    <t>1.7.20.3 Ejecutar la estrategia de cultura del agua y manejo de conflictos en el Departamento del Quindío.</t>
  </si>
  <si>
    <t>1.7.20.4 Diseñar la estrategia interinstitucional y comunitaria para el control y vigilancia del uso y manejo de los recursos naturales y el ambiente del departamento del Quindío.</t>
  </si>
  <si>
    <t>1.7.20.5 Implementar la estrategia interinstitucional y comunitaria para el control y vigilancia del uso y manejo de los recursos naturales y el ambiente del departamento del Quindío.</t>
  </si>
  <si>
    <t>1.7.20.6 Mejorar las capacidades de los actores participantes de la operación red de alerta temprana en el marco del plan de gestión del riesgo y acciones de adaptación al cambio climático.</t>
  </si>
  <si>
    <t>1.7.20.7 Implementar encuentros del Consejo de Cuenca de la Ecorregión Eje Cafetero como espacios de participación para la ordenación y manejo de las cuencas en la ecorregión.</t>
  </si>
  <si>
    <t>1.7.20.8 Implementar la Estrategia de Gestores Ambientales en los Municipios del Departamento del Quindío.</t>
  </si>
  <si>
    <t>1.7.20.9 Realizar encuentros locales y/o regionales para compartir avances y experiencias en gobernanza ambiental en torno al Agua, Cambio Climático, Gestión del Riesgo, Diversidad Biológica, Residuos Sólidos, Soberanía Alimentaria.</t>
  </si>
  <si>
    <t>1.7.20.10 Implementar la Estrategia CRQ más cerca de Ti</t>
  </si>
  <si>
    <t>1.7.20.11 Ejecutar Acciones socioambientales para disminuir la vulnerabilidad por desabastecimiento de acueductos municipales y veredales</t>
  </si>
  <si>
    <t>1.7.21.1 Formular el Plan Departamental de Educación Ambiental.</t>
  </si>
  <si>
    <t>1.7.21.2 Ejecutar el Plan Departamental de Educación Ambiental.</t>
  </si>
  <si>
    <t>1.7.21.3 Ejecutar acciones de Educación Ambiental para el Desarrollo Humano (No Formal) como estrategia de incorporación de la Dimensión Ambiental en las diversas actividades del Departamento del Quindío.</t>
  </si>
  <si>
    <t>1.7.21.4 Dinamizar el Comité Técnico Interinstitucional de la Educación Ambiental Regional - CIDEAR, Departamental - CIDEA y los municipales – COMEDAS como estrategias de la Política Nacional de Educación Ambiental.</t>
  </si>
  <si>
    <t>1.7.21.5 Ejecutar acciones de acompañamiento y asesoría a los Proyectos Ambientales Escolares – PRAE y la REDEPRAE del Quindío como estrategia de la Política Nacional de Educación Ambiental.</t>
  </si>
  <si>
    <t>1.7.21.6 Ejecutar la estrategia de formación a los Proyectos Ciudadanos de Educación Ambiental - PROCEDA en el marco de la Política Nacional de Educación Ambiental.</t>
  </si>
  <si>
    <t>1.7.21.7 Ejecutar las Estrategias de Educación Ambiental en Aire, Ruido, Cambio Climático y Gestión del Riesgo</t>
  </si>
  <si>
    <t>2.8.22.1 Desarrollar un sistema de acopio y transferencia de Información Ambiental Institucional.</t>
  </si>
  <si>
    <t>2.8.22.2 Implementar el sistema de acopio y transferencia de Información Ambiental Institucional.</t>
  </si>
  <si>
    <t>2.8.22.3 Ejecutar acciones operativas del Banco de Programas y Proyectos Ambientales – BPPA CRQ.</t>
  </si>
  <si>
    <t>2.8.22.4 Apoyo a la gestión de los proyectos Ciudadanos y Comunitarios de Educación Ambiental – PROCEDA y Proyectos Escolares de Educación Ambiental - PRAE del Departamento y a la REDEPRAE del Quindío.</t>
  </si>
  <si>
    <t>2.8.23.1 Actualizar la Página Web con criterios de accesibilidad y usabilidad (ISO NTC 5854)</t>
  </si>
  <si>
    <t>2.8.23.2 Generar información con respecto a Activos de Información y Datos Abiertos</t>
  </si>
  <si>
    <t>2.8.23.3 Trámites en Línea, VITAL, integración al portal www.gov.co.co</t>
  </si>
  <si>
    <t>2.8.23.4 Desarrollar un Sistema de Peticiones, Quejas, Reclamos y Sugerencias (PQRS) en Línea</t>
  </si>
  <si>
    <t>2.8.23.5 Ejecutar el programa de mantenimiento preventivo y correctivo de computadores.</t>
  </si>
  <si>
    <t>2.8.23.6 Implementar acciones para el mejoramiento de la Infraestructura Tecnológica de la Entidad</t>
  </si>
  <si>
    <t>2.8.24.1 Mantener en operación óptima el Sistema Institucional de
Planeación y Gestión</t>
  </si>
  <si>
    <t>2.8.24.2 Desarrollar procesos de mejoramiento continuo desde la auditoria a procesos misionales de la entidad</t>
  </si>
  <si>
    <t>2.8.24.3 Implementar los Planes de Acción de las Políticas Institucionales de Gestión y Desempeño</t>
  </si>
  <si>
    <t>2.8.24.4 Implementar acciones del Plan Estratégico Institucional y del Plan Institucional de Gestión Ambiental – PIGA.</t>
  </si>
  <si>
    <t>2.8.25.1 Ejecutar la Estrategia de Reacción Inmediata Ambiental</t>
  </si>
  <si>
    <t>2.8.25.2 Ejecutar acciones de mejoramiento continuo para la satisfacción al cliente y usuarios de la entidad</t>
  </si>
  <si>
    <t>2.8.25.3 Mantenener la Infraestructura física de la entidad</t>
  </si>
  <si>
    <t>2.8.25.4 Implementar acciones para el mejoramiento del proceso financiero y la gestión de ingresos de la Entidad</t>
  </si>
  <si>
    <t>2.8.25.5 Fortalecer la gestión organizacional de la entidad.</t>
  </si>
  <si>
    <t>2.8.25.6 Garantizar la administración y custodia de la gestión documental.</t>
  </si>
  <si>
    <t>2.8.25.7 Realizar Trasferencias al Fondo de Compensación Ambiental</t>
  </si>
  <si>
    <t>2.8.25.8 Fortalecer el proceso jurídico, desde el apoyo a las diferentes instancias misionales de la entidad</t>
  </si>
  <si>
    <t>2.8.25.9 Fortalecer los procedimientos financieros de Tasa Retributiva y Tasa por Utilización de Agua</t>
  </si>
  <si>
    <t>2.8.25.10 Implementar acciones para el mejoramiento de los procesos Sancionatorio Ambiental y Disciplinario de la Entidad.</t>
  </si>
  <si>
    <t>TOTAL  POR FUENTES</t>
  </si>
  <si>
    <t>No Programada</t>
  </si>
  <si>
    <t>OBLIGADO/PAGADO</t>
  </si>
  <si>
    <t xml:space="preserve">No Programada </t>
  </si>
  <si>
    <t>FUENTE DE FINANCIACIÓN RECURSO  22</t>
  </si>
  <si>
    <t xml:space="preserve">EVALUACION DE LICENCIAS Y TRAMITES AMBIENTALES </t>
  </si>
  <si>
    <t>SEGUIMIENTO A LICENCIAS Y TRAMITES AMBIENTALES VIGENCIA ACTUAL</t>
  </si>
  <si>
    <t>SEGUIMIENTO A LICENCIAS Y TRAMITES AMBIENTALES VIGENCIA ANTERIOR</t>
  </si>
  <si>
    <t>SALVOCONDUCTO NACIONAL VIGENCIA ACTUAL</t>
  </si>
  <si>
    <t>MULTAS AMBIENTALES VIGENCIA ACTUAL</t>
  </si>
  <si>
    <t>MULTAS AMBIENTALES VIGENCIA ANTERIOR</t>
  </si>
  <si>
    <t>INTERESES DE MORA DE OTROS TIPOS DE INGRESO</t>
  </si>
  <si>
    <t>CONCILIACIONES VIGENCIA ACTUAL</t>
  </si>
  <si>
    <t>INDEMNIZAIONES RELACIONADAS CON SEGUROS DE NO VIDA VIGENCIA ANTERIOR</t>
  </si>
  <si>
    <t>INVERSIONES PATRIMONIALES NO CONTROLADAS</t>
  </si>
  <si>
    <t>DEPOSITOS DE EVALUACION DE LICENCIAS Y TRÁMITES AMBIENTALES</t>
  </si>
  <si>
    <t>EXCEDENTES DE APROÍACION DEL GASTO VIGENCIA ANTERIOR DE EVALUACION DE LICENCIAS Y TRÁMITES AMBIENTALES</t>
  </si>
  <si>
    <t>TASA RETRIBUTIVA VIGENCIA ANTERIOR</t>
  </si>
  <si>
    <t>TASA RETRIBUTIVA VIGENCIA ACTUAL</t>
  </si>
  <si>
    <t>INTERESES DE MORA TASA RETRIBUTIVA</t>
  </si>
  <si>
    <t>DEPOSITOS DE TASA RETRIBUTIVA</t>
  </si>
  <si>
    <t>EXCEDENTES DE APROÍACION DEL GASTO VIGENCIA ANTERIOR DE TASA RETRIBUTIVA</t>
  </si>
  <si>
    <t>TASA POR USO DEL AGUA VIGENCIA ACTUAL</t>
  </si>
  <si>
    <t>TASA POR USO DEL AGUA VIGENCIA ANTERIOR</t>
  </si>
  <si>
    <t>INTERESES DE MORA TASA POR USO DEL AGUA</t>
  </si>
  <si>
    <t>DEPOSITOS TASA POR USO DEL AGUA</t>
  </si>
  <si>
    <t>EXCEDENTES DE APROPIACION DE GASTOS VIGENCIA ANTERIOR TASA POR EL USO DEL AGUA</t>
  </si>
  <si>
    <t>TASA COMPENSATORIA POR CASA SILVESTRE</t>
  </si>
  <si>
    <t>DEPOSITOS DE TASA COMPENSATORIA POR CASA SILVESTRE</t>
  </si>
  <si>
    <t>EXCEDENTES DE APROPIACION DE GASTOS VIGENCIA ANTERIOR TASA POR CASA DE FAUNA SILVESTRE</t>
  </si>
  <si>
    <t>TASA APROVECHAMIENTO FORESTAL VIGENCIA ACTUAL</t>
  </si>
  <si>
    <t>DEPOSITOS DE TASA DE APROVECHAMIENTO FORESTAL</t>
  </si>
  <si>
    <t>EXCEDENTES DE APROPIACION DE VIGENCIA ANTERIOR TASA POR APROVECHAMIENTO FORESTAL</t>
  </si>
  <si>
    <t>REINTEGROS</t>
  </si>
  <si>
    <t>SOBRETASA AMBIENTAL URBANO VIGENCIA ACTUAL</t>
  </si>
  <si>
    <t>SOBRETASA AMBIENTAL URBANO VIGENCIA ANTERIOR</t>
  </si>
  <si>
    <t>SOBRETASA AMBIENTAL RURAL VIGENCIA ACTUAL</t>
  </si>
  <si>
    <t>SOBRETASA AMBIENTAL RURAL VIGENCIA ANTERIOR</t>
  </si>
  <si>
    <t>PARTICIPACION AMBIENTAL EN EL PORCENTAJE DE RECARDO DEL IMPUESTO PREDIAL VIGENCIA ACTUAL</t>
  </si>
  <si>
    <t>PARTICIPACION AMBIENTAL EN EL PORCENTAJE DE RECARDO DEL IMPUESTO PREDIAL VIGENCIA ANTERIOR</t>
  </si>
  <si>
    <t>DEPOSITOS DE SOBRETASA AMBIENTAL URBANO</t>
  </si>
  <si>
    <t>EXCENTES DE APROPIACION DE GASTOS VIGENCIA ANTERIOR SOBRETASA AMBIENTAL URBANO</t>
  </si>
  <si>
    <t xml:space="preserve">INTERESES DE MORA - OTROS TIPOS DE INGRESO </t>
  </si>
  <si>
    <t>APORTES DEL SPRG PARA INVERSION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</si>
</sst>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&quot;$&quot;\ #,##0"/>
    <numFmt numFmtId="167" formatCode="0.000%"/>
    <numFmt numFmtId="168" formatCode="_-&quot;$&quot;\ * #,##0_-;\-&quot;$&quot;\ * #,##0_-;_-&quot;$&quot;\ * &quot;-&quot;??_-;_-@_-"/>
  </numFmts>
  <fonts count="21" x14ac:knownFonts="1"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rgb="FF000000"/>
      <name val="Verdana"/>
      <family val="2"/>
    </font>
    <font>
      <sz val="11"/>
      <name val="Calibri"/>
      <family val="2"/>
    </font>
    <font>
      <b/>
      <sz val="9"/>
      <name val="Verdana"/>
      <family val="2"/>
    </font>
    <font>
      <sz val="9"/>
      <color theme="1"/>
      <name val="Calibri"/>
      <family val="2"/>
    </font>
    <font>
      <sz val="10"/>
      <name val="Arial Narrow"/>
      <family val="2"/>
    </font>
    <font>
      <sz val="9"/>
      <name val="Verdana"/>
      <family val="2"/>
    </font>
    <font>
      <sz val="10"/>
      <color rgb="FFFF0000"/>
      <name val="Arial Narrow"/>
      <family val="2"/>
    </font>
    <font>
      <sz val="10"/>
      <color theme="1"/>
      <name val="Calibri"/>
      <family val="2"/>
    </font>
    <font>
      <sz val="12"/>
      <color theme="1"/>
      <name val="Calibri"/>
      <family val="2"/>
      <scheme val="minor"/>
    </font>
    <font>
      <sz val="10"/>
      <color theme="1"/>
      <name val="Arial Narrow"/>
      <family val="2"/>
    </font>
    <font>
      <sz val="11"/>
      <color rgb="FF00B05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43" fontId="7" fillId="0" borderId="0" applyFont="0" applyFill="0" applyBorder="0" applyAlignment="0" applyProtection="0"/>
    <xf numFmtId="9" fontId="17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102">
    <xf numFmtId="0" fontId="0" fillId="0" borderId="0" xfId="0"/>
    <xf numFmtId="0" fontId="12" fillId="0" borderId="3" xfId="1" applyFont="1" applyBorder="1" applyAlignment="1">
      <alignment horizontal="center" vertical="center"/>
    </xf>
    <xf numFmtId="0" fontId="8" fillId="0" borderId="0" xfId="1" applyAlignment="1">
      <alignment vertical="center"/>
    </xf>
    <xf numFmtId="165" fontId="10" fillId="0" borderId="7" xfId="1" applyNumberFormat="1" applyFont="1" applyBorder="1" applyAlignment="1">
      <alignment horizontal="center" vertical="center" wrapText="1"/>
    </xf>
    <xf numFmtId="49" fontId="10" fillId="0" borderId="7" xfId="1" applyNumberFormat="1" applyFont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left" vertical="center" wrapText="1"/>
    </xf>
    <xf numFmtId="165" fontId="14" fillId="0" borderId="9" xfId="2" applyNumberFormat="1" applyFont="1" applyFill="1" applyBorder="1" applyAlignment="1">
      <alignment horizontal="center" vertical="center"/>
    </xf>
    <xf numFmtId="0" fontId="15" fillId="0" borderId="9" xfId="1" applyFont="1" applyBorder="1" applyAlignment="1">
      <alignment horizontal="left" vertical="center"/>
    </xf>
    <xf numFmtId="0" fontId="13" fillId="2" borderId="9" xfId="0" applyFont="1" applyFill="1" applyBorder="1" applyAlignment="1">
      <alignment horizontal="left" vertical="center" wrapText="1"/>
    </xf>
    <xf numFmtId="0" fontId="13" fillId="3" borderId="9" xfId="0" applyFont="1" applyFill="1" applyBorder="1" applyAlignment="1">
      <alignment horizontal="left" vertical="center" wrapText="1"/>
    </xf>
    <xf numFmtId="0" fontId="13" fillId="4" borderId="9" xfId="0" applyFont="1" applyFill="1" applyBorder="1" applyAlignment="1">
      <alignment horizontal="left" vertical="center" wrapText="1"/>
    </xf>
    <xf numFmtId="0" fontId="8" fillId="0" borderId="9" xfId="1" applyBorder="1" applyAlignment="1">
      <alignment vertical="center"/>
    </xf>
    <xf numFmtId="0" fontId="13" fillId="5" borderId="9" xfId="0" applyFont="1" applyFill="1" applyBorder="1" applyAlignment="1">
      <alignment horizontal="left" vertical="center" wrapText="1"/>
    </xf>
    <xf numFmtId="0" fontId="13" fillId="6" borderId="9" xfId="0" applyFont="1" applyFill="1" applyBorder="1" applyAlignment="1">
      <alignment horizontal="left" vertical="center" wrapText="1"/>
    </xf>
    <xf numFmtId="0" fontId="13" fillId="7" borderId="9" xfId="0" applyFont="1" applyFill="1" applyBorder="1" applyAlignment="1">
      <alignment horizontal="left" vertical="center" wrapText="1"/>
    </xf>
    <xf numFmtId="0" fontId="13" fillId="8" borderId="9" xfId="0" applyFont="1" applyFill="1" applyBorder="1" applyAlignment="1">
      <alignment horizontal="left" vertical="center" wrapText="1"/>
    </xf>
    <xf numFmtId="0" fontId="13" fillId="9" borderId="9" xfId="0" applyFont="1" applyFill="1" applyBorder="1" applyAlignment="1">
      <alignment horizontal="left" vertical="center" wrapText="1"/>
    </xf>
    <xf numFmtId="0" fontId="13" fillId="10" borderId="9" xfId="0" applyFont="1" applyFill="1" applyBorder="1" applyAlignment="1">
      <alignment horizontal="left" vertical="center" wrapText="1"/>
    </xf>
    <xf numFmtId="0" fontId="13" fillId="11" borderId="9" xfId="0" applyFont="1" applyFill="1" applyBorder="1" applyAlignment="1">
      <alignment horizontal="left" vertical="center" wrapText="1"/>
    </xf>
    <xf numFmtId="0" fontId="13" fillId="12" borderId="9" xfId="0" applyFont="1" applyFill="1" applyBorder="1" applyAlignment="1">
      <alignment horizontal="left" vertical="center" wrapText="1"/>
    </xf>
    <xf numFmtId="0" fontId="13" fillId="13" borderId="9" xfId="0" applyFont="1" applyFill="1" applyBorder="1" applyAlignment="1">
      <alignment horizontal="left" vertical="center" wrapText="1"/>
    </xf>
    <xf numFmtId="0" fontId="13" fillId="14" borderId="9" xfId="0" applyFont="1" applyFill="1" applyBorder="1" applyAlignment="1">
      <alignment horizontal="left" vertical="center" wrapText="1"/>
    </xf>
    <xf numFmtId="0" fontId="13" fillId="15" borderId="9" xfId="0" applyFont="1" applyFill="1" applyBorder="1" applyAlignment="1">
      <alignment horizontal="left" vertical="center" wrapText="1"/>
    </xf>
    <xf numFmtId="0" fontId="7" fillId="16" borderId="9" xfId="1" applyFont="1" applyFill="1" applyBorder="1" applyAlignment="1">
      <alignment vertical="center" wrapText="1"/>
    </xf>
    <xf numFmtId="0" fontId="8" fillId="0" borderId="0" xfId="1" applyAlignment="1">
      <alignment vertical="center" wrapText="1"/>
    </xf>
    <xf numFmtId="166" fontId="11" fillId="0" borderId="2" xfId="1" applyNumberFormat="1" applyFont="1" applyBorder="1" applyAlignment="1">
      <alignment vertical="center"/>
    </xf>
    <xf numFmtId="166" fontId="10" fillId="0" borderId="7" xfId="1" applyNumberFormat="1" applyFont="1" applyBorder="1" applyAlignment="1">
      <alignment horizontal="center" vertical="center" wrapText="1"/>
    </xf>
    <xf numFmtId="166" fontId="14" fillId="0" borderId="9" xfId="2" applyNumberFormat="1" applyFont="1" applyFill="1" applyBorder="1" applyAlignment="1">
      <alignment horizontal="center" vertical="center"/>
    </xf>
    <xf numFmtId="166" fontId="8" fillId="0" borderId="9" xfId="1" applyNumberFormat="1" applyBorder="1" applyAlignment="1">
      <alignment vertical="center"/>
    </xf>
    <xf numFmtId="166" fontId="8" fillId="0" borderId="0" xfId="1" applyNumberFormat="1" applyAlignment="1">
      <alignment vertical="center"/>
    </xf>
    <xf numFmtId="166" fontId="14" fillId="14" borderId="9" xfId="2" applyNumberFormat="1" applyFont="1" applyFill="1" applyBorder="1" applyAlignment="1">
      <alignment horizontal="center" vertical="center"/>
    </xf>
    <xf numFmtId="166" fontId="14" fillId="6" borderId="9" xfId="2" applyNumberFormat="1" applyFont="1" applyFill="1" applyBorder="1" applyAlignment="1">
      <alignment horizontal="center" vertical="center"/>
    </xf>
    <xf numFmtId="166" fontId="8" fillId="0" borderId="9" xfId="1" applyNumberFormat="1" applyBorder="1" applyAlignment="1">
      <alignment horizontal="center" vertical="center"/>
    </xf>
    <xf numFmtId="166" fontId="8" fillId="0" borderId="0" xfId="1" applyNumberFormat="1" applyAlignment="1">
      <alignment horizontal="center" vertical="center"/>
    </xf>
    <xf numFmtId="166" fontId="8" fillId="6" borderId="9" xfId="1" applyNumberFormat="1" applyFill="1" applyBorder="1" applyAlignment="1">
      <alignment horizontal="center" vertical="center"/>
    </xf>
    <xf numFmtId="166" fontId="10" fillId="0" borderId="6" xfId="1" applyNumberFormat="1" applyFont="1" applyBorder="1" applyAlignment="1">
      <alignment horizontal="center" vertical="center" wrapText="1"/>
    </xf>
    <xf numFmtId="43" fontId="8" fillId="0" borderId="0" xfId="1" applyNumberFormat="1" applyAlignment="1">
      <alignment vertical="center"/>
    </xf>
    <xf numFmtId="166" fontId="9" fillId="0" borderId="0" xfId="1" applyNumberFormat="1" applyFont="1" applyAlignment="1">
      <alignment vertical="center"/>
    </xf>
    <xf numFmtId="166" fontId="6" fillId="0" borderId="0" xfId="1" applyNumberFormat="1" applyFont="1" applyAlignment="1">
      <alignment vertical="center"/>
    </xf>
    <xf numFmtId="166" fontId="16" fillId="0" borderId="9" xfId="2" applyNumberFormat="1" applyFont="1" applyFill="1" applyBorder="1" applyAlignment="1">
      <alignment horizontal="center" vertical="center"/>
    </xf>
    <xf numFmtId="166" fontId="8" fillId="0" borderId="9" xfId="3" applyNumberFormat="1" applyFont="1" applyBorder="1" applyAlignment="1">
      <alignment horizontal="center" vertical="center"/>
    </xf>
    <xf numFmtId="0" fontId="7" fillId="16" borderId="0" xfId="1" applyFont="1" applyFill="1" applyAlignment="1">
      <alignment vertical="center" wrapText="1"/>
    </xf>
    <xf numFmtId="166" fontId="14" fillId="0" borderId="0" xfId="2" applyNumberFormat="1" applyFont="1" applyFill="1" applyBorder="1" applyAlignment="1">
      <alignment horizontal="center" vertical="center"/>
    </xf>
    <xf numFmtId="165" fontId="14" fillId="0" borderId="0" xfId="2" applyNumberFormat="1" applyFont="1" applyFill="1" applyBorder="1" applyAlignment="1">
      <alignment horizontal="center" vertical="center"/>
    </xf>
    <xf numFmtId="166" fontId="5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10" fontId="8" fillId="0" borderId="0" xfId="3" applyNumberFormat="1" applyFont="1" applyAlignment="1">
      <alignment vertical="center"/>
    </xf>
    <xf numFmtId="167" fontId="8" fillId="2" borderId="9" xfId="3" applyNumberFormat="1" applyFont="1" applyFill="1" applyBorder="1" applyAlignment="1">
      <alignment horizontal="center" vertical="center"/>
    </xf>
    <xf numFmtId="10" fontId="8" fillId="2" borderId="9" xfId="3" applyNumberFormat="1" applyFont="1" applyFill="1" applyBorder="1" applyAlignment="1">
      <alignment horizontal="center" vertical="center"/>
    </xf>
    <xf numFmtId="168" fontId="18" fillId="0" borderId="9" xfId="4" applyNumberFormat="1" applyFont="1" applyBorder="1" applyAlignment="1">
      <alignment horizontal="center" vertical="center" wrapText="1"/>
    </xf>
    <xf numFmtId="166" fontId="19" fillId="0" borderId="9" xfId="2" applyNumberFormat="1" applyFont="1" applyFill="1" applyBorder="1" applyAlignment="1">
      <alignment horizontal="center" vertical="center"/>
    </xf>
    <xf numFmtId="0" fontId="4" fillId="0" borderId="9" xfId="1" applyFont="1" applyBorder="1" applyAlignment="1">
      <alignment vertical="center"/>
    </xf>
    <xf numFmtId="0" fontId="3" fillId="0" borderId="9" xfId="1" applyFont="1" applyBorder="1" applyAlignment="1">
      <alignment vertical="center" wrapText="1"/>
    </xf>
    <xf numFmtId="0" fontId="3" fillId="0" borderId="9" xfId="1" applyFont="1" applyBorder="1" applyAlignment="1">
      <alignment vertical="center"/>
    </xf>
    <xf numFmtId="166" fontId="2" fillId="0" borderId="0" xfId="1" applyNumberFormat="1" applyFont="1" applyAlignment="1">
      <alignment vertical="center"/>
    </xf>
    <xf numFmtId="0" fontId="8" fillId="0" borderId="0" xfId="1" applyAlignment="1">
      <alignment horizontal="center" vertical="center"/>
    </xf>
    <xf numFmtId="167" fontId="8" fillId="2" borderId="0" xfId="3" applyNumberFormat="1" applyFont="1" applyFill="1" applyBorder="1" applyAlignment="1">
      <alignment horizontal="center" vertical="center"/>
    </xf>
    <xf numFmtId="166" fontId="8" fillId="0" borderId="0" xfId="3" applyNumberFormat="1" applyFont="1" applyBorder="1" applyAlignment="1">
      <alignment horizontal="center" vertical="center"/>
    </xf>
    <xf numFmtId="10" fontId="8" fillId="2" borderId="0" xfId="3" applyNumberFormat="1" applyFont="1" applyFill="1" applyBorder="1" applyAlignment="1">
      <alignment horizontal="center" vertical="center"/>
    </xf>
    <xf numFmtId="0" fontId="20" fillId="0" borderId="9" xfId="1" applyFont="1" applyBorder="1" applyAlignment="1">
      <alignment horizontal="center" vertical="center"/>
    </xf>
    <xf numFmtId="166" fontId="20" fillId="0" borderId="9" xfId="1" applyNumberFormat="1" applyFont="1" applyBorder="1" applyAlignment="1">
      <alignment horizontal="center" vertical="center"/>
    </xf>
    <xf numFmtId="166" fontId="14" fillId="17" borderId="9" xfId="2" applyNumberFormat="1" applyFont="1" applyFill="1" applyBorder="1" applyAlignment="1">
      <alignment horizontal="center" vertical="center"/>
    </xf>
    <xf numFmtId="166" fontId="8" fillId="17" borderId="9" xfId="1" applyNumberFormat="1" applyFill="1" applyBorder="1" applyAlignment="1">
      <alignment vertical="center"/>
    </xf>
    <xf numFmtId="166" fontId="8" fillId="17" borderId="9" xfId="1" applyNumberFormat="1" applyFill="1" applyBorder="1" applyAlignment="1">
      <alignment horizontal="center" vertical="center"/>
    </xf>
    <xf numFmtId="165" fontId="14" fillId="17" borderId="9" xfId="2" applyNumberFormat="1" applyFont="1" applyFill="1" applyBorder="1" applyAlignment="1">
      <alignment horizontal="center" vertical="center"/>
    </xf>
    <xf numFmtId="166" fontId="1" fillId="0" borderId="0" xfId="1" applyNumberFormat="1" applyFont="1" applyAlignment="1">
      <alignment vertical="center"/>
    </xf>
    <xf numFmtId="166" fontId="20" fillId="18" borderId="9" xfId="1" applyNumberFormat="1" applyFont="1" applyFill="1" applyBorder="1" applyAlignment="1">
      <alignment horizontal="center" vertical="center"/>
    </xf>
    <xf numFmtId="166" fontId="20" fillId="18" borderId="10" xfId="1" applyNumberFormat="1" applyFont="1" applyFill="1" applyBorder="1" applyAlignment="1">
      <alignment horizontal="center" vertical="center"/>
    </xf>
    <xf numFmtId="166" fontId="20" fillId="18" borderId="12" xfId="1" applyNumberFormat="1" applyFont="1" applyFill="1" applyBorder="1" applyAlignment="1">
      <alignment horizontal="center" vertical="center"/>
    </xf>
    <xf numFmtId="166" fontId="8" fillId="18" borderId="9" xfId="3" applyNumberFormat="1" applyFont="1" applyFill="1" applyBorder="1" applyAlignment="1">
      <alignment horizontal="center" vertical="center"/>
    </xf>
    <xf numFmtId="166" fontId="8" fillId="18" borderId="9" xfId="1" applyNumberFormat="1" applyFill="1" applyBorder="1" applyAlignment="1">
      <alignment horizontal="center" vertical="center"/>
    </xf>
    <xf numFmtId="166" fontId="20" fillId="18" borderId="13" xfId="1" applyNumberFormat="1" applyFont="1" applyFill="1" applyBorder="1" applyAlignment="1">
      <alignment horizontal="center" vertical="center"/>
    </xf>
    <xf numFmtId="167" fontId="8" fillId="18" borderId="13" xfId="3" applyNumberFormat="1" applyFont="1" applyFill="1" applyBorder="1" applyAlignment="1">
      <alignment horizontal="center" vertical="center"/>
    </xf>
    <xf numFmtId="10" fontId="8" fillId="18" borderId="13" xfId="3" applyNumberFormat="1" applyFont="1" applyFill="1" applyBorder="1" applyAlignment="1">
      <alignment horizontal="center" vertical="center"/>
    </xf>
    <xf numFmtId="167" fontId="8" fillId="18" borderId="9" xfId="3" applyNumberFormat="1" applyFont="1" applyFill="1" applyBorder="1" applyAlignment="1">
      <alignment horizontal="center" vertical="center"/>
    </xf>
    <xf numFmtId="10" fontId="8" fillId="18" borderId="9" xfId="3" applyNumberFormat="1" applyFont="1" applyFill="1" applyBorder="1" applyAlignment="1">
      <alignment horizontal="center" vertical="center"/>
    </xf>
    <xf numFmtId="166" fontId="20" fillId="18" borderId="11" xfId="1" applyNumberFormat="1" applyFont="1" applyFill="1" applyBorder="1" applyAlignment="1">
      <alignment horizontal="center" vertical="center"/>
    </xf>
    <xf numFmtId="166" fontId="20" fillId="18" borderId="8" xfId="1" applyNumberFormat="1" applyFont="1" applyFill="1" applyBorder="1" applyAlignment="1">
      <alignment horizontal="center" vertical="center"/>
    </xf>
    <xf numFmtId="167" fontId="8" fillId="18" borderId="8" xfId="3" applyNumberFormat="1" applyFont="1" applyFill="1" applyBorder="1" applyAlignment="1">
      <alignment horizontal="center" vertical="center"/>
    </xf>
    <xf numFmtId="10" fontId="8" fillId="18" borderId="8" xfId="3" applyNumberFormat="1" applyFont="1" applyFill="1" applyBorder="1" applyAlignment="1">
      <alignment horizontal="center" vertical="center"/>
    </xf>
    <xf numFmtId="167" fontId="8" fillId="18" borderId="11" xfId="3" applyNumberFormat="1" applyFont="1" applyFill="1" applyBorder="1" applyAlignment="1">
      <alignment horizontal="center" vertical="center"/>
    </xf>
    <xf numFmtId="10" fontId="8" fillId="18" borderId="11" xfId="3" applyNumberFormat="1" applyFont="1" applyFill="1" applyBorder="1" applyAlignment="1">
      <alignment horizontal="center" vertical="center"/>
    </xf>
    <xf numFmtId="0" fontId="20" fillId="0" borderId="9" xfId="1" applyFont="1" applyBorder="1" applyAlignment="1">
      <alignment horizontal="center" vertical="center"/>
    </xf>
    <xf numFmtId="0" fontId="20" fillId="0" borderId="10" xfId="1" applyFont="1" applyBorder="1" applyAlignment="1">
      <alignment horizontal="center" vertical="center"/>
    </xf>
    <xf numFmtId="166" fontId="8" fillId="0" borderId="10" xfId="1" applyNumberFormat="1" applyBorder="1" applyAlignment="1">
      <alignment horizontal="center" vertical="center"/>
    </xf>
    <xf numFmtId="166" fontId="8" fillId="0" borderId="11" xfId="1" applyNumberFormat="1" applyBorder="1" applyAlignment="1">
      <alignment horizontal="center" vertical="center"/>
    </xf>
    <xf numFmtId="166" fontId="8" fillId="0" borderId="8" xfId="1" applyNumberFormat="1" applyBorder="1" applyAlignment="1">
      <alignment horizontal="center" vertical="center"/>
    </xf>
    <xf numFmtId="166" fontId="14" fillId="0" borderId="10" xfId="2" applyNumberFormat="1" applyFont="1" applyFill="1" applyBorder="1" applyAlignment="1">
      <alignment horizontal="center" vertical="center"/>
    </xf>
    <xf numFmtId="166" fontId="14" fillId="0" borderId="11" xfId="2" applyNumberFormat="1" applyFont="1" applyFill="1" applyBorder="1" applyAlignment="1">
      <alignment horizontal="center" vertical="center"/>
    </xf>
    <xf numFmtId="166" fontId="14" fillId="0" borderId="8" xfId="2" applyNumberFormat="1" applyFont="1" applyFill="1" applyBorder="1" applyAlignment="1">
      <alignment horizontal="center" vertical="center"/>
    </xf>
    <xf numFmtId="49" fontId="10" fillId="0" borderId="4" xfId="1" quotePrefix="1" applyNumberFormat="1" applyFont="1" applyBorder="1" applyAlignment="1">
      <alignment horizontal="center" vertical="center" wrapText="1"/>
    </xf>
    <xf numFmtId="49" fontId="10" fillId="0" borderId="2" xfId="1" quotePrefix="1" applyNumberFormat="1" applyFont="1" applyBorder="1" applyAlignment="1">
      <alignment horizontal="center" vertical="center" wrapText="1"/>
    </xf>
    <xf numFmtId="0" fontId="11" fillId="0" borderId="2" xfId="1" applyFont="1" applyBorder="1" applyAlignment="1">
      <alignment vertical="center"/>
    </xf>
    <xf numFmtId="0" fontId="11" fillId="0" borderId="3" xfId="1" applyFont="1" applyBorder="1" applyAlignment="1">
      <alignment vertical="center"/>
    </xf>
    <xf numFmtId="166" fontId="10" fillId="0" borderId="4" xfId="1" quotePrefix="1" applyNumberFormat="1" applyFont="1" applyBorder="1" applyAlignment="1">
      <alignment horizontal="center" vertical="center" wrapText="1"/>
    </xf>
    <xf numFmtId="166" fontId="10" fillId="0" borderId="2" xfId="1" quotePrefix="1" applyNumberFormat="1" applyFont="1" applyBorder="1" applyAlignment="1">
      <alignment horizontal="center" vertical="center" wrapText="1"/>
    </xf>
    <xf numFmtId="166" fontId="11" fillId="0" borderId="2" xfId="1" applyNumberFormat="1" applyFont="1" applyBorder="1" applyAlignment="1">
      <alignment vertical="center"/>
    </xf>
    <xf numFmtId="166" fontId="11" fillId="0" borderId="3" xfId="1" applyNumberFormat="1" applyFont="1" applyBorder="1" applyAlignment="1">
      <alignment vertical="center"/>
    </xf>
    <xf numFmtId="49" fontId="10" fillId="0" borderId="1" xfId="1" quotePrefix="1" applyNumberFormat="1" applyFont="1" applyBorder="1" applyAlignment="1">
      <alignment horizontal="center" vertical="center" wrapText="1"/>
    </xf>
    <xf numFmtId="49" fontId="10" fillId="0" borderId="5" xfId="1" quotePrefix="1" applyNumberFormat="1" applyFont="1" applyBorder="1" applyAlignment="1">
      <alignment horizontal="center" vertical="center" wrapText="1"/>
    </xf>
    <xf numFmtId="166" fontId="11" fillId="0" borderId="2" xfId="1" applyNumberFormat="1" applyFont="1" applyBorder="1" applyAlignment="1">
      <alignment horizontal="center" vertical="center"/>
    </xf>
    <xf numFmtId="166" fontId="11" fillId="0" borderId="3" xfId="1" applyNumberFormat="1" applyFont="1" applyBorder="1" applyAlignment="1">
      <alignment horizontal="center" vertical="center"/>
    </xf>
  </cellXfs>
  <cellStyles count="5">
    <cellStyle name="Millares 3" xfId="2"/>
    <cellStyle name="Moneda" xfId="4" builtinId="4"/>
    <cellStyle name="Normal" xfId="0" builtinId="0"/>
    <cellStyle name="Normal 3" xfId="1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o/Downloads/Formatos%20SINA%20-%20PAI%202021_10022022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o/Desktop/Formato%20Opcional%20Reporte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Formulas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Formulas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C181"/>
  <sheetViews>
    <sheetView tabSelected="1" zoomScale="70" zoomScaleNormal="70" zoomScaleSheetLayoutView="100" workbookViewId="0">
      <pane xSplit="1" ySplit="2" topLeftCell="AU3" activePane="bottomRight" state="frozen"/>
      <selection pane="topRight" activeCell="B1" sqref="B1"/>
      <selection pane="bottomLeft" activeCell="A3" sqref="A3"/>
      <selection pane="bottomRight" activeCell="BA6" sqref="BA6"/>
    </sheetView>
  </sheetViews>
  <sheetFormatPr baseColWidth="10" defaultColWidth="17.42578125" defaultRowHeight="15" x14ac:dyDescent="0.2"/>
  <cols>
    <col min="1" max="1" width="67" style="24" customWidth="1"/>
    <col min="2" max="2" width="24.42578125" style="29" customWidth="1"/>
    <col min="3" max="3" width="25.140625" style="29" customWidth="1"/>
    <col min="4" max="21" width="24.42578125" style="29" customWidth="1"/>
    <col min="22" max="31" width="24.42578125" style="33" customWidth="1"/>
    <col min="32" max="46" width="24.42578125" style="29" customWidth="1"/>
    <col min="47" max="47" width="24.42578125" style="2" customWidth="1"/>
    <col min="48" max="48" width="25" style="29" hidden="1" customWidth="1"/>
    <col min="49" max="51" width="24.42578125" style="29" customWidth="1"/>
    <col min="52" max="52" width="61.85546875" style="2" customWidth="1"/>
    <col min="53" max="16384" width="17.42578125" style="2"/>
  </cols>
  <sheetData>
    <row r="1" spans="1:54" ht="16.5" customHeight="1" thickTop="1" thickBot="1" x14ac:dyDescent="0.25">
      <c r="A1" s="98" t="s">
        <v>0</v>
      </c>
      <c r="B1" s="95" t="s">
        <v>1</v>
      </c>
      <c r="C1" s="95"/>
      <c r="D1" s="96"/>
      <c r="E1" s="96"/>
      <c r="F1" s="97"/>
      <c r="G1" s="94" t="s">
        <v>2</v>
      </c>
      <c r="H1" s="95"/>
      <c r="I1" s="96"/>
      <c r="J1" s="96"/>
      <c r="K1" s="25"/>
      <c r="L1" s="94" t="s">
        <v>3</v>
      </c>
      <c r="M1" s="95"/>
      <c r="N1" s="96"/>
      <c r="O1" s="96"/>
      <c r="P1" s="97"/>
      <c r="Q1" s="94" t="s">
        <v>4</v>
      </c>
      <c r="R1" s="95"/>
      <c r="S1" s="96"/>
      <c r="T1" s="96"/>
      <c r="U1" s="97"/>
      <c r="V1" s="94" t="s">
        <v>5</v>
      </c>
      <c r="W1" s="95"/>
      <c r="X1" s="100"/>
      <c r="Y1" s="100"/>
      <c r="Z1" s="101"/>
      <c r="AA1" s="94" t="s">
        <v>6</v>
      </c>
      <c r="AB1" s="95"/>
      <c r="AC1" s="100"/>
      <c r="AD1" s="100"/>
      <c r="AE1" s="101"/>
      <c r="AF1" s="94" t="s">
        <v>7</v>
      </c>
      <c r="AG1" s="95"/>
      <c r="AH1" s="96"/>
      <c r="AI1" s="96"/>
      <c r="AJ1" s="97"/>
      <c r="AK1" s="94" t="s">
        <v>8</v>
      </c>
      <c r="AL1" s="95"/>
      <c r="AM1" s="96"/>
      <c r="AN1" s="96"/>
      <c r="AO1" s="97"/>
      <c r="AP1" s="94" t="s">
        <v>154</v>
      </c>
      <c r="AQ1" s="95"/>
      <c r="AR1" s="96"/>
      <c r="AS1" s="96"/>
      <c r="AT1" s="97"/>
      <c r="AU1" s="90" t="s">
        <v>9</v>
      </c>
      <c r="AV1" s="91"/>
      <c r="AW1" s="92"/>
      <c r="AX1" s="92"/>
      <c r="AY1" s="93"/>
      <c r="AZ1" s="1" t="s">
        <v>10</v>
      </c>
    </row>
    <row r="2" spans="1:54" ht="24" thickTop="1" thickBot="1" x14ac:dyDescent="0.25">
      <c r="A2" s="99"/>
      <c r="B2" s="35" t="s">
        <v>11</v>
      </c>
      <c r="C2" s="26" t="s">
        <v>12</v>
      </c>
      <c r="D2" s="26" t="s">
        <v>13</v>
      </c>
      <c r="E2" s="26" t="s">
        <v>14</v>
      </c>
      <c r="F2" s="26" t="s">
        <v>15</v>
      </c>
      <c r="G2" s="26" t="s">
        <v>11</v>
      </c>
      <c r="H2" s="26" t="s">
        <v>12</v>
      </c>
      <c r="I2" s="26" t="s">
        <v>13</v>
      </c>
      <c r="J2" s="26" t="s">
        <v>14</v>
      </c>
      <c r="K2" s="26" t="s">
        <v>15</v>
      </c>
      <c r="L2" s="26" t="s">
        <v>11</v>
      </c>
      <c r="M2" s="26" t="s">
        <v>12</v>
      </c>
      <c r="N2" s="26" t="s">
        <v>13</v>
      </c>
      <c r="O2" s="26" t="s">
        <v>14</v>
      </c>
      <c r="P2" s="26" t="s">
        <v>15</v>
      </c>
      <c r="Q2" s="26" t="s">
        <v>11</v>
      </c>
      <c r="R2" s="26" t="s">
        <v>12</v>
      </c>
      <c r="S2" s="26" t="s">
        <v>13</v>
      </c>
      <c r="T2" s="26" t="s">
        <v>14</v>
      </c>
      <c r="U2" s="26" t="s">
        <v>15</v>
      </c>
      <c r="V2" s="26" t="s">
        <v>11</v>
      </c>
      <c r="W2" s="26" t="s">
        <v>12</v>
      </c>
      <c r="X2" s="26" t="s">
        <v>13</v>
      </c>
      <c r="Y2" s="26" t="s">
        <v>14</v>
      </c>
      <c r="Z2" s="26" t="s">
        <v>15</v>
      </c>
      <c r="AA2" s="26" t="s">
        <v>11</v>
      </c>
      <c r="AB2" s="26" t="s">
        <v>12</v>
      </c>
      <c r="AC2" s="26" t="s">
        <v>13</v>
      </c>
      <c r="AD2" s="26" t="s">
        <v>14</v>
      </c>
      <c r="AE2" s="26" t="s">
        <v>15</v>
      </c>
      <c r="AF2" s="26" t="s">
        <v>11</v>
      </c>
      <c r="AG2" s="26" t="s">
        <v>12</v>
      </c>
      <c r="AH2" s="26" t="s">
        <v>13</v>
      </c>
      <c r="AI2" s="26" t="s">
        <v>14</v>
      </c>
      <c r="AJ2" s="26" t="s">
        <v>15</v>
      </c>
      <c r="AK2" s="26" t="s">
        <v>11</v>
      </c>
      <c r="AL2" s="26" t="s">
        <v>12</v>
      </c>
      <c r="AM2" s="26" t="s">
        <v>13</v>
      </c>
      <c r="AN2" s="26" t="s">
        <v>14</v>
      </c>
      <c r="AO2" s="26" t="s">
        <v>15</v>
      </c>
      <c r="AP2" s="26" t="s">
        <v>11</v>
      </c>
      <c r="AQ2" s="26" t="s">
        <v>12</v>
      </c>
      <c r="AR2" s="26" t="s">
        <v>13</v>
      </c>
      <c r="AS2" s="26" t="s">
        <v>14</v>
      </c>
      <c r="AT2" s="26" t="s">
        <v>15</v>
      </c>
      <c r="AU2" s="3" t="s">
        <v>11</v>
      </c>
      <c r="AV2" s="26" t="s">
        <v>16</v>
      </c>
      <c r="AW2" s="26" t="s">
        <v>13</v>
      </c>
      <c r="AX2" s="26" t="s">
        <v>14</v>
      </c>
      <c r="AY2" s="26" t="s">
        <v>15</v>
      </c>
      <c r="AZ2" s="4"/>
    </row>
    <row r="3" spans="1:54" ht="48" x14ac:dyDescent="0.2">
      <c r="A3" s="5" t="s">
        <v>17</v>
      </c>
      <c r="B3" s="39" t="s">
        <v>153</v>
      </c>
      <c r="C3" s="87">
        <f>+B4+B6</f>
        <v>11600000</v>
      </c>
      <c r="D3" s="39" t="s">
        <v>153</v>
      </c>
      <c r="E3" s="39" t="s">
        <v>153</v>
      </c>
      <c r="F3" s="39" t="s">
        <v>153</v>
      </c>
      <c r="G3" s="39" t="s">
        <v>153</v>
      </c>
      <c r="H3" s="87">
        <v>0</v>
      </c>
      <c r="I3" s="39" t="s">
        <v>153</v>
      </c>
      <c r="J3" s="39" t="s">
        <v>153</v>
      </c>
      <c r="K3" s="39" t="s">
        <v>153</v>
      </c>
      <c r="L3" s="39" t="s">
        <v>153</v>
      </c>
      <c r="M3" s="87"/>
      <c r="N3" s="39" t="s">
        <v>153</v>
      </c>
      <c r="O3" s="39" t="s">
        <v>153</v>
      </c>
      <c r="P3" s="39" t="s">
        <v>153</v>
      </c>
      <c r="Q3" s="39" t="s">
        <v>153</v>
      </c>
      <c r="R3" s="87"/>
      <c r="S3" s="39" t="s">
        <v>153</v>
      </c>
      <c r="T3" s="39" t="s">
        <v>153</v>
      </c>
      <c r="U3" s="39" t="s">
        <v>153</v>
      </c>
      <c r="V3" s="39" t="s">
        <v>153</v>
      </c>
      <c r="W3" s="87"/>
      <c r="X3" s="39" t="s">
        <v>153</v>
      </c>
      <c r="Y3" s="39" t="s">
        <v>153</v>
      </c>
      <c r="Z3" s="39" t="s">
        <v>153</v>
      </c>
      <c r="AA3" s="39" t="s">
        <v>153</v>
      </c>
      <c r="AB3" s="87"/>
      <c r="AC3" s="39" t="s">
        <v>153</v>
      </c>
      <c r="AD3" s="39" t="s">
        <v>153</v>
      </c>
      <c r="AE3" s="39" t="s">
        <v>153</v>
      </c>
      <c r="AF3" s="39" t="s">
        <v>153</v>
      </c>
      <c r="AG3" s="87">
        <f>+AF4+AF6</f>
        <v>35400000</v>
      </c>
      <c r="AH3" s="39" t="s">
        <v>153</v>
      </c>
      <c r="AI3" s="39" t="s">
        <v>153</v>
      </c>
      <c r="AJ3" s="39" t="s">
        <v>153</v>
      </c>
      <c r="AK3" s="39" t="s">
        <v>153</v>
      </c>
      <c r="AL3" s="87"/>
      <c r="AM3" s="39" t="s">
        <v>153</v>
      </c>
      <c r="AN3" s="39" t="s">
        <v>153</v>
      </c>
      <c r="AO3" s="39" t="s">
        <v>153</v>
      </c>
      <c r="AP3" s="39" t="s">
        <v>153</v>
      </c>
      <c r="AQ3" s="87">
        <v>0</v>
      </c>
      <c r="AR3" s="39" t="s">
        <v>153</v>
      </c>
      <c r="AS3" s="39" t="s">
        <v>153</v>
      </c>
      <c r="AT3" s="39" t="s">
        <v>153</v>
      </c>
      <c r="AU3" s="39" t="s">
        <v>153</v>
      </c>
      <c r="AV3" s="87">
        <f>C3+M3+R3+W3+AB3+AG3+AL3</f>
        <v>47000000</v>
      </c>
      <c r="AW3" s="39" t="s">
        <v>151</v>
      </c>
      <c r="AX3" s="39" t="s">
        <v>151</v>
      </c>
      <c r="AY3" s="39" t="s">
        <v>151</v>
      </c>
      <c r="AZ3" s="39" t="s">
        <v>153</v>
      </c>
    </row>
    <row r="4" spans="1:54" ht="39" customHeight="1" x14ac:dyDescent="0.2">
      <c r="A4" s="8" t="s">
        <v>18</v>
      </c>
      <c r="B4" s="27">
        <v>3450000</v>
      </c>
      <c r="C4" s="88"/>
      <c r="D4" s="27">
        <v>3150000</v>
      </c>
      <c r="E4" s="27">
        <v>1050000</v>
      </c>
      <c r="F4" s="27">
        <v>1050000</v>
      </c>
      <c r="G4" s="27">
        <v>0</v>
      </c>
      <c r="H4" s="88"/>
      <c r="I4" s="27">
        <v>0</v>
      </c>
      <c r="J4" s="27">
        <v>0</v>
      </c>
      <c r="K4" s="27">
        <v>0</v>
      </c>
      <c r="L4" s="27">
        <v>0</v>
      </c>
      <c r="M4" s="88"/>
      <c r="N4" s="27">
        <v>0</v>
      </c>
      <c r="O4" s="27">
        <v>0</v>
      </c>
      <c r="P4" s="27">
        <v>0</v>
      </c>
      <c r="Q4" s="27">
        <v>0</v>
      </c>
      <c r="R4" s="88"/>
      <c r="S4" s="27">
        <v>0</v>
      </c>
      <c r="T4" s="27">
        <v>0</v>
      </c>
      <c r="U4" s="27">
        <v>0</v>
      </c>
      <c r="V4" s="27">
        <v>0</v>
      </c>
      <c r="W4" s="88"/>
      <c r="X4" s="27">
        <v>0</v>
      </c>
      <c r="Y4" s="27">
        <v>0</v>
      </c>
      <c r="Z4" s="27">
        <v>0</v>
      </c>
      <c r="AA4" s="27">
        <v>0</v>
      </c>
      <c r="AB4" s="88"/>
      <c r="AC4" s="27">
        <v>0</v>
      </c>
      <c r="AD4" s="27">
        <v>0</v>
      </c>
      <c r="AE4" s="27">
        <v>0</v>
      </c>
      <c r="AF4" s="27">
        <v>17700000</v>
      </c>
      <c r="AG4" s="88"/>
      <c r="AH4" s="27">
        <v>6300000</v>
      </c>
      <c r="AI4" s="27">
        <v>6300000</v>
      </c>
      <c r="AJ4" s="27">
        <v>6300000</v>
      </c>
      <c r="AK4" s="27">
        <v>0</v>
      </c>
      <c r="AL4" s="88"/>
      <c r="AM4" s="27">
        <v>0</v>
      </c>
      <c r="AN4" s="27">
        <v>0</v>
      </c>
      <c r="AO4" s="27">
        <v>0</v>
      </c>
      <c r="AP4" s="27">
        <v>0</v>
      </c>
      <c r="AQ4" s="88"/>
      <c r="AR4" s="27">
        <v>0</v>
      </c>
      <c r="AS4" s="27">
        <v>0</v>
      </c>
      <c r="AT4" s="27">
        <v>0</v>
      </c>
      <c r="AU4" s="6">
        <f>B4+G4+L4+Q4+V4+AA4+AF4+AK4</f>
        <v>21150000</v>
      </c>
      <c r="AV4" s="88"/>
      <c r="AW4" s="27">
        <f>D4+I4+N4+S4+X4+AC4+AH4+AM4</f>
        <v>9450000</v>
      </c>
      <c r="AX4" s="27">
        <f>E4+J4+O4+T4+Y4+AD4+AI4+AN4</f>
        <v>7350000</v>
      </c>
      <c r="AY4" s="27">
        <f>AX4</f>
        <v>7350000</v>
      </c>
      <c r="AZ4" s="7"/>
    </row>
    <row r="5" spans="1:54" ht="39" customHeight="1" x14ac:dyDescent="0.2">
      <c r="A5" s="8" t="s">
        <v>19</v>
      </c>
      <c r="B5" s="39" t="s">
        <v>153</v>
      </c>
      <c r="C5" s="88"/>
      <c r="D5" s="39" t="s">
        <v>153</v>
      </c>
      <c r="E5" s="39" t="s">
        <v>153</v>
      </c>
      <c r="F5" s="39" t="s">
        <v>153</v>
      </c>
      <c r="G5" s="39" t="s">
        <v>153</v>
      </c>
      <c r="H5" s="88"/>
      <c r="I5" s="39" t="s">
        <v>153</v>
      </c>
      <c r="J5" s="39" t="s">
        <v>153</v>
      </c>
      <c r="K5" s="39" t="s">
        <v>153</v>
      </c>
      <c r="L5" s="39" t="s">
        <v>153</v>
      </c>
      <c r="M5" s="88"/>
      <c r="N5" s="39" t="s">
        <v>153</v>
      </c>
      <c r="O5" s="39" t="s">
        <v>153</v>
      </c>
      <c r="P5" s="39" t="s">
        <v>153</v>
      </c>
      <c r="Q5" s="39" t="s">
        <v>153</v>
      </c>
      <c r="R5" s="88"/>
      <c r="S5" s="39" t="s">
        <v>153</v>
      </c>
      <c r="T5" s="39" t="s">
        <v>153</v>
      </c>
      <c r="U5" s="39" t="s">
        <v>153</v>
      </c>
      <c r="V5" s="39" t="s">
        <v>153</v>
      </c>
      <c r="W5" s="88"/>
      <c r="X5" s="39" t="s">
        <v>153</v>
      </c>
      <c r="Y5" s="39" t="s">
        <v>153</v>
      </c>
      <c r="Z5" s="39" t="s">
        <v>153</v>
      </c>
      <c r="AA5" s="39" t="s">
        <v>153</v>
      </c>
      <c r="AB5" s="88"/>
      <c r="AC5" s="39" t="s">
        <v>153</v>
      </c>
      <c r="AD5" s="39" t="s">
        <v>153</v>
      </c>
      <c r="AE5" s="39" t="s">
        <v>153</v>
      </c>
      <c r="AF5" s="39" t="s">
        <v>153</v>
      </c>
      <c r="AG5" s="88"/>
      <c r="AH5" s="39" t="s">
        <v>153</v>
      </c>
      <c r="AI5" s="39" t="s">
        <v>153</v>
      </c>
      <c r="AJ5" s="39" t="s">
        <v>153</v>
      </c>
      <c r="AK5" s="39" t="s">
        <v>153</v>
      </c>
      <c r="AL5" s="88"/>
      <c r="AM5" s="39" t="s">
        <v>153</v>
      </c>
      <c r="AN5" s="39" t="s">
        <v>153</v>
      </c>
      <c r="AO5" s="39" t="s">
        <v>153</v>
      </c>
      <c r="AP5" s="39" t="s">
        <v>153</v>
      </c>
      <c r="AQ5" s="88"/>
      <c r="AR5" s="39" t="s">
        <v>153</v>
      </c>
      <c r="AS5" s="39" t="s">
        <v>153</v>
      </c>
      <c r="AT5" s="39" t="s">
        <v>153</v>
      </c>
      <c r="AU5" s="39" t="s">
        <v>153</v>
      </c>
      <c r="AV5" s="88"/>
      <c r="AW5" s="39" t="s">
        <v>151</v>
      </c>
      <c r="AX5" s="39" t="s">
        <v>151</v>
      </c>
      <c r="AY5" s="39" t="s">
        <v>153</v>
      </c>
      <c r="AZ5" s="39" t="s">
        <v>151</v>
      </c>
    </row>
    <row r="6" spans="1:54" ht="39" customHeight="1" x14ac:dyDescent="0.2">
      <c r="A6" s="8" t="s">
        <v>20</v>
      </c>
      <c r="B6" s="27">
        <v>8150000</v>
      </c>
      <c r="C6" s="89"/>
      <c r="D6" s="27">
        <v>3150000</v>
      </c>
      <c r="E6" s="27">
        <v>1050000</v>
      </c>
      <c r="F6" s="27">
        <v>1050000</v>
      </c>
      <c r="G6" s="27">
        <v>0</v>
      </c>
      <c r="H6" s="89"/>
      <c r="I6" s="27">
        <v>0</v>
      </c>
      <c r="J6" s="27">
        <v>0</v>
      </c>
      <c r="K6" s="27">
        <v>0</v>
      </c>
      <c r="L6" s="27">
        <v>0</v>
      </c>
      <c r="M6" s="89"/>
      <c r="N6" s="27">
        <v>0</v>
      </c>
      <c r="O6" s="27">
        <v>0</v>
      </c>
      <c r="P6" s="27">
        <v>0</v>
      </c>
      <c r="Q6" s="27">
        <v>0</v>
      </c>
      <c r="R6" s="89"/>
      <c r="S6" s="27">
        <v>0</v>
      </c>
      <c r="T6" s="27">
        <v>0</v>
      </c>
      <c r="U6" s="27">
        <v>0</v>
      </c>
      <c r="V6" s="27">
        <v>0</v>
      </c>
      <c r="W6" s="89"/>
      <c r="X6" s="27">
        <v>0</v>
      </c>
      <c r="Y6" s="27">
        <v>0</v>
      </c>
      <c r="Z6" s="27">
        <v>0</v>
      </c>
      <c r="AA6" s="27">
        <v>0</v>
      </c>
      <c r="AB6" s="89"/>
      <c r="AC6" s="27">
        <v>0</v>
      </c>
      <c r="AD6" s="27">
        <v>0</v>
      </c>
      <c r="AE6" s="27">
        <v>0</v>
      </c>
      <c r="AF6" s="27">
        <v>17700000</v>
      </c>
      <c r="AG6" s="89"/>
      <c r="AH6" s="27">
        <v>6300000</v>
      </c>
      <c r="AI6" s="27">
        <v>6300000</v>
      </c>
      <c r="AJ6" s="27">
        <v>6300000</v>
      </c>
      <c r="AK6" s="27">
        <v>0</v>
      </c>
      <c r="AL6" s="89"/>
      <c r="AM6" s="27">
        <v>0</v>
      </c>
      <c r="AN6" s="27">
        <v>0</v>
      </c>
      <c r="AO6" s="27">
        <v>0</v>
      </c>
      <c r="AP6" s="27">
        <v>0</v>
      </c>
      <c r="AQ6" s="89"/>
      <c r="AR6" s="27">
        <v>0</v>
      </c>
      <c r="AS6" s="27">
        <v>0</v>
      </c>
      <c r="AT6" s="27">
        <v>0</v>
      </c>
      <c r="AU6" s="6">
        <f>B6+G6+L6+Q6+V6+AA6+AF6+AK6</f>
        <v>25850000</v>
      </c>
      <c r="AV6" s="89"/>
      <c r="AW6" s="27">
        <f t="shared" ref="AW6:AX10" si="0">D6+I6+N6+S6+X6+AC6+AH6+AM6</f>
        <v>9450000</v>
      </c>
      <c r="AX6" s="27">
        <f t="shared" si="0"/>
        <v>7350000</v>
      </c>
      <c r="AY6" s="27">
        <f t="shared" ref="AY6:AY68" si="1">AX6</f>
        <v>7350000</v>
      </c>
      <c r="AZ6" s="7"/>
    </row>
    <row r="7" spans="1:54" ht="39" customHeight="1" x14ac:dyDescent="0.2">
      <c r="A7" s="9" t="s">
        <v>21</v>
      </c>
      <c r="B7" s="27">
        <v>0</v>
      </c>
      <c r="C7" s="87">
        <f>+B7+B8</f>
        <v>1600000</v>
      </c>
      <c r="D7" s="27">
        <v>0</v>
      </c>
      <c r="E7" s="27">
        <v>0</v>
      </c>
      <c r="F7" s="27">
        <v>0</v>
      </c>
      <c r="G7" s="27">
        <v>0</v>
      </c>
      <c r="H7" s="87">
        <v>0</v>
      </c>
      <c r="I7" s="27">
        <v>0</v>
      </c>
      <c r="J7" s="27">
        <v>0</v>
      </c>
      <c r="K7" s="27">
        <v>0</v>
      </c>
      <c r="L7" s="27">
        <v>0</v>
      </c>
      <c r="M7" s="87">
        <f>+L7+L8</f>
        <v>2467583275</v>
      </c>
      <c r="N7" s="27">
        <v>0</v>
      </c>
      <c r="O7" s="27">
        <v>0</v>
      </c>
      <c r="P7" s="27">
        <v>0</v>
      </c>
      <c r="Q7" s="27">
        <v>0</v>
      </c>
      <c r="R7" s="87"/>
      <c r="S7" s="27">
        <v>0</v>
      </c>
      <c r="T7" s="27">
        <v>0</v>
      </c>
      <c r="U7" s="27">
        <v>0</v>
      </c>
      <c r="V7" s="27">
        <v>0</v>
      </c>
      <c r="W7" s="87"/>
      <c r="X7" s="27">
        <v>0</v>
      </c>
      <c r="Y7" s="27">
        <v>0</v>
      </c>
      <c r="Z7" s="27">
        <v>0</v>
      </c>
      <c r="AA7" s="27">
        <v>0</v>
      </c>
      <c r="AB7" s="87"/>
      <c r="AC7" s="27">
        <v>0</v>
      </c>
      <c r="AD7" s="27">
        <v>0</v>
      </c>
      <c r="AE7" s="27">
        <v>0</v>
      </c>
      <c r="AF7" s="27">
        <v>17570000</v>
      </c>
      <c r="AG7" s="87">
        <f>+AF7+AF8</f>
        <v>39200000</v>
      </c>
      <c r="AH7" s="27">
        <v>17570000</v>
      </c>
      <c r="AI7" s="27">
        <v>14350000</v>
      </c>
      <c r="AJ7" s="27">
        <v>14350000</v>
      </c>
      <c r="AK7" s="27">
        <v>0</v>
      </c>
      <c r="AL7" s="87"/>
      <c r="AM7" s="27">
        <v>0</v>
      </c>
      <c r="AN7" s="27">
        <v>0</v>
      </c>
      <c r="AO7" s="27">
        <v>0</v>
      </c>
      <c r="AP7" s="27">
        <v>0</v>
      </c>
      <c r="AQ7" s="87">
        <v>0</v>
      </c>
      <c r="AR7" s="27">
        <v>0</v>
      </c>
      <c r="AS7" s="27">
        <v>0</v>
      </c>
      <c r="AT7" s="27">
        <v>0</v>
      </c>
      <c r="AU7" s="6">
        <f>B7+G7+L7+Q7+V7+AA7+AF7+AK7</f>
        <v>17570000</v>
      </c>
      <c r="AV7" s="87">
        <f>C7+M7+AG7</f>
        <v>2508383275</v>
      </c>
      <c r="AW7" s="27">
        <f t="shared" si="0"/>
        <v>17570000</v>
      </c>
      <c r="AX7" s="27">
        <f t="shared" si="0"/>
        <v>14350000</v>
      </c>
      <c r="AY7" s="27">
        <f t="shared" si="1"/>
        <v>14350000</v>
      </c>
      <c r="AZ7" s="7"/>
      <c r="BA7" s="36"/>
    </row>
    <row r="8" spans="1:54" ht="39" customHeight="1" x14ac:dyDescent="0.2">
      <c r="A8" s="9" t="s">
        <v>22</v>
      </c>
      <c r="B8" s="27">
        <v>1600000</v>
      </c>
      <c r="C8" s="89"/>
      <c r="D8" s="27">
        <v>0</v>
      </c>
      <c r="E8" s="27">
        <v>0</v>
      </c>
      <c r="F8" s="27">
        <v>0</v>
      </c>
      <c r="G8" s="27">
        <v>0</v>
      </c>
      <c r="H8" s="89"/>
      <c r="I8" s="27">
        <v>0</v>
      </c>
      <c r="J8" s="27">
        <v>0</v>
      </c>
      <c r="K8" s="27">
        <v>0</v>
      </c>
      <c r="L8" s="27">
        <v>2467583275</v>
      </c>
      <c r="M8" s="89"/>
      <c r="N8" s="49">
        <v>1908660164</v>
      </c>
      <c r="O8" s="27">
        <v>0</v>
      </c>
      <c r="P8" s="27">
        <v>0</v>
      </c>
      <c r="Q8" s="27">
        <v>0</v>
      </c>
      <c r="R8" s="89"/>
      <c r="S8" s="27">
        <v>0</v>
      </c>
      <c r="T8" s="27">
        <v>0</v>
      </c>
      <c r="U8" s="27">
        <v>0</v>
      </c>
      <c r="V8" s="27">
        <v>0</v>
      </c>
      <c r="W8" s="89"/>
      <c r="X8" s="27">
        <v>0</v>
      </c>
      <c r="Y8" s="27">
        <v>0</v>
      </c>
      <c r="Z8" s="27">
        <v>0</v>
      </c>
      <c r="AA8" s="27">
        <v>0</v>
      </c>
      <c r="AB8" s="89"/>
      <c r="AC8" s="27">
        <v>0</v>
      </c>
      <c r="AD8" s="27">
        <v>0</v>
      </c>
      <c r="AE8" s="27">
        <v>0</v>
      </c>
      <c r="AF8" s="27">
        <v>21630000</v>
      </c>
      <c r="AG8" s="89"/>
      <c r="AH8" s="27">
        <v>17570000</v>
      </c>
      <c r="AI8" s="27">
        <v>14350000</v>
      </c>
      <c r="AJ8" s="27">
        <v>14350000</v>
      </c>
      <c r="AK8" s="27">
        <v>0</v>
      </c>
      <c r="AL8" s="89"/>
      <c r="AM8" s="27">
        <v>0</v>
      </c>
      <c r="AN8" s="27">
        <v>0</v>
      </c>
      <c r="AO8" s="27">
        <v>0</v>
      </c>
      <c r="AP8" s="27">
        <v>0</v>
      </c>
      <c r="AQ8" s="89"/>
      <c r="AR8" s="27">
        <v>0</v>
      </c>
      <c r="AS8" s="27">
        <v>0</v>
      </c>
      <c r="AT8" s="27">
        <v>0</v>
      </c>
      <c r="AU8" s="6">
        <f>B8+G8+L8+Q8+V8+AA8+AF8+AK8</f>
        <v>2490813275</v>
      </c>
      <c r="AV8" s="89"/>
      <c r="AW8" s="27">
        <f t="shared" si="0"/>
        <v>1926230164</v>
      </c>
      <c r="AX8" s="27">
        <f t="shared" si="0"/>
        <v>14350000</v>
      </c>
      <c r="AY8" s="27">
        <f t="shared" si="1"/>
        <v>14350000</v>
      </c>
      <c r="AZ8" s="7"/>
    </row>
    <row r="9" spans="1:54" ht="39" customHeight="1" x14ac:dyDescent="0.2">
      <c r="A9" s="10" t="s">
        <v>23</v>
      </c>
      <c r="B9" s="27">
        <v>0</v>
      </c>
      <c r="C9" s="84">
        <f>+B9+B10+B12+B13+B14</f>
        <v>8400000</v>
      </c>
      <c r="D9" s="27">
        <v>0</v>
      </c>
      <c r="E9" s="27">
        <v>0</v>
      </c>
      <c r="F9" s="27">
        <v>0</v>
      </c>
      <c r="G9" s="27">
        <v>0</v>
      </c>
      <c r="H9" s="87">
        <v>0</v>
      </c>
      <c r="I9" s="27">
        <v>0</v>
      </c>
      <c r="J9" s="27">
        <v>0</v>
      </c>
      <c r="K9" s="27">
        <v>0</v>
      </c>
      <c r="L9" s="27">
        <v>0</v>
      </c>
      <c r="M9" s="84">
        <f>+L9+L10+L12+L13+L14</f>
        <v>0</v>
      </c>
      <c r="N9" s="27">
        <v>0</v>
      </c>
      <c r="O9" s="27">
        <v>0</v>
      </c>
      <c r="P9" s="27">
        <v>0</v>
      </c>
      <c r="Q9" s="27">
        <v>0</v>
      </c>
      <c r="R9" s="84">
        <f>+Q9+Q10+Q12+Q13+Q14</f>
        <v>0</v>
      </c>
      <c r="S9" s="27">
        <v>0</v>
      </c>
      <c r="T9" s="27">
        <v>0</v>
      </c>
      <c r="U9" s="27">
        <v>0</v>
      </c>
      <c r="V9" s="27">
        <v>0</v>
      </c>
      <c r="W9" s="84">
        <f>+V9+V10+V12+V13+V14</f>
        <v>0</v>
      </c>
      <c r="X9" s="27">
        <v>0</v>
      </c>
      <c r="Y9" s="27">
        <v>0</v>
      </c>
      <c r="Z9" s="27">
        <v>0</v>
      </c>
      <c r="AA9" s="27">
        <v>0</v>
      </c>
      <c r="AB9" s="84">
        <f>+AA9+AA10+AA12+AA13+AA14</f>
        <v>0</v>
      </c>
      <c r="AC9" s="27">
        <v>0</v>
      </c>
      <c r="AD9" s="27">
        <v>0</v>
      </c>
      <c r="AE9" s="27">
        <v>0</v>
      </c>
      <c r="AF9" s="27">
        <v>33600000</v>
      </c>
      <c r="AG9" s="84">
        <f>+AF9+AF10+AF12+AF13+AF14</f>
        <v>134800000</v>
      </c>
      <c r="AH9" s="27">
        <v>33600000</v>
      </c>
      <c r="AI9" s="27">
        <v>16800000</v>
      </c>
      <c r="AJ9" s="27">
        <v>16800000</v>
      </c>
      <c r="AK9" s="27">
        <v>0</v>
      </c>
      <c r="AL9" s="84"/>
      <c r="AM9" s="27">
        <v>0</v>
      </c>
      <c r="AN9" s="27">
        <v>0</v>
      </c>
      <c r="AO9" s="27">
        <v>0</v>
      </c>
      <c r="AP9" s="27">
        <v>0</v>
      </c>
      <c r="AQ9" s="87">
        <v>0</v>
      </c>
      <c r="AR9" s="27">
        <v>0</v>
      </c>
      <c r="AS9" s="27">
        <v>0</v>
      </c>
      <c r="AT9" s="27">
        <v>0</v>
      </c>
      <c r="AU9" s="6">
        <f>B9+G9+L9+Q9+V9+AA9+AF9+AK9</f>
        <v>33600000</v>
      </c>
      <c r="AV9" s="84">
        <f>C9+M9+R9+W9+AB9+AG9+AL9</f>
        <v>143200000</v>
      </c>
      <c r="AW9" s="27">
        <f t="shared" si="0"/>
        <v>33600000</v>
      </c>
      <c r="AX9" s="27">
        <f t="shared" si="0"/>
        <v>16800000</v>
      </c>
      <c r="AY9" s="27">
        <f t="shared" si="1"/>
        <v>16800000</v>
      </c>
      <c r="AZ9" s="11"/>
    </row>
    <row r="10" spans="1:54" ht="39" customHeight="1" x14ac:dyDescent="0.2">
      <c r="A10" s="10" t="s">
        <v>24</v>
      </c>
      <c r="B10" s="27">
        <v>0</v>
      </c>
      <c r="C10" s="85"/>
      <c r="D10" s="27">
        <v>0</v>
      </c>
      <c r="E10" s="27">
        <v>0</v>
      </c>
      <c r="F10" s="27">
        <v>0</v>
      </c>
      <c r="G10" s="27">
        <v>0</v>
      </c>
      <c r="H10" s="88"/>
      <c r="I10" s="27">
        <v>0</v>
      </c>
      <c r="J10" s="27">
        <v>0</v>
      </c>
      <c r="K10" s="27">
        <v>0</v>
      </c>
      <c r="L10" s="27">
        <v>0</v>
      </c>
      <c r="M10" s="85"/>
      <c r="N10" s="27">
        <v>0</v>
      </c>
      <c r="O10" s="27">
        <v>0</v>
      </c>
      <c r="P10" s="27">
        <v>0</v>
      </c>
      <c r="Q10" s="27">
        <v>0</v>
      </c>
      <c r="R10" s="85"/>
      <c r="S10" s="27">
        <v>0</v>
      </c>
      <c r="T10" s="27">
        <v>0</v>
      </c>
      <c r="U10" s="27">
        <v>0</v>
      </c>
      <c r="V10" s="27">
        <v>0</v>
      </c>
      <c r="W10" s="85"/>
      <c r="X10" s="27">
        <v>0</v>
      </c>
      <c r="Y10" s="27">
        <v>0</v>
      </c>
      <c r="Z10" s="27">
        <v>0</v>
      </c>
      <c r="AA10" s="27">
        <v>0</v>
      </c>
      <c r="AB10" s="85"/>
      <c r="AC10" s="27">
        <v>0</v>
      </c>
      <c r="AD10" s="27">
        <v>0</v>
      </c>
      <c r="AE10" s="27">
        <v>0</v>
      </c>
      <c r="AF10" s="27">
        <v>16800000</v>
      </c>
      <c r="AG10" s="85"/>
      <c r="AH10" s="27">
        <v>8400000</v>
      </c>
      <c r="AI10" s="27">
        <v>8400000</v>
      </c>
      <c r="AJ10" s="27">
        <v>8400000</v>
      </c>
      <c r="AK10" s="27">
        <v>0</v>
      </c>
      <c r="AL10" s="85"/>
      <c r="AM10" s="27">
        <v>0</v>
      </c>
      <c r="AN10" s="27">
        <v>0</v>
      </c>
      <c r="AO10" s="27">
        <v>0</v>
      </c>
      <c r="AP10" s="27">
        <v>0</v>
      </c>
      <c r="AQ10" s="88"/>
      <c r="AR10" s="27">
        <v>0</v>
      </c>
      <c r="AS10" s="27">
        <v>0</v>
      </c>
      <c r="AT10" s="27">
        <v>0</v>
      </c>
      <c r="AU10" s="6">
        <f>B10+G10+L10+Q10+V10+AA10+AF10+AK10</f>
        <v>16800000</v>
      </c>
      <c r="AV10" s="85"/>
      <c r="AW10" s="27">
        <f t="shared" si="0"/>
        <v>8400000</v>
      </c>
      <c r="AX10" s="27">
        <f t="shared" si="0"/>
        <v>8400000</v>
      </c>
      <c r="AY10" s="27">
        <f t="shared" si="1"/>
        <v>8400000</v>
      </c>
      <c r="AZ10" s="11"/>
    </row>
    <row r="11" spans="1:54" ht="39" customHeight="1" x14ac:dyDescent="0.2">
      <c r="A11" s="10" t="s">
        <v>25</v>
      </c>
      <c r="B11" s="39" t="s">
        <v>153</v>
      </c>
      <c r="C11" s="85"/>
      <c r="D11" s="39" t="s">
        <v>153</v>
      </c>
      <c r="E11" s="39" t="s">
        <v>153</v>
      </c>
      <c r="F11" s="39" t="s">
        <v>153</v>
      </c>
      <c r="G11" s="39" t="s">
        <v>153</v>
      </c>
      <c r="H11" s="88"/>
      <c r="I11" s="39" t="s">
        <v>153</v>
      </c>
      <c r="J11" s="39" t="s">
        <v>153</v>
      </c>
      <c r="K11" s="39" t="s">
        <v>153</v>
      </c>
      <c r="L11" s="39" t="s">
        <v>153</v>
      </c>
      <c r="M11" s="85"/>
      <c r="N11" s="39" t="s">
        <v>153</v>
      </c>
      <c r="O11" s="39" t="s">
        <v>153</v>
      </c>
      <c r="P11" s="39" t="s">
        <v>153</v>
      </c>
      <c r="Q11" s="39" t="s">
        <v>153</v>
      </c>
      <c r="R11" s="85"/>
      <c r="S11" s="39" t="s">
        <v>153</v>
      </c>
      <c r="T11" s="39" t="s">
        <v>153</v>
      </c>
      <c r="U11" s="39" t="s">
        <v>153</v>
      </c>
      <c r="V11" s="39" t="s">
        <v>153</v>
      </c>
      <c r="W11" s="85"/>
      <c r="X11" s="39" t="s">
        <v>153</v>
      </c>
      <c r="Y11" s="39" t="s">
        <v>153</v>
      </c>
      <c r="Z11" s="39" t="s">
        <v>153</v>
      </c>
      <c r="AA11" s="39" t="s">
        <v>153</v>
      </c>
      <c r="AB11" s="85"/>
      <c r="AC11" s="39" t="s">
        <v>153</v>
      </c>
      <c r="AD11" s="39" t="s">
        <v>153</v>
      </c>
      <c r="AE11" s="39" t="s">
        <v>153</v>
      </c>
      <c r="AF11" s="39" t="s">
        <v>153</v>
      </c>
      <c r="AG11" s="85"/>
      <c r="AH11" s="39" t="s">
        <v>153</v>
      </c>
      <c r="AI11" s="39" t="s">
        <v>153</v>
      </c>
      <c r="AJ11" s="39" t="s">
        <v>153</v>
      </c>
      <c r="AK11" s="39" t="s">
        <v>153</v>
      </c>
      <c r="AL11" s="85"/>
      <c r="AM11" s="39" t="s">
        <v>153</v>
      </c>
      <c r="AN11" s="39" t="s">
        <v>153</v>
      </c>
      <c r="AO11" s="39" t="s">
        <v>153</v>
      </c>
      <c r="AP11" s="39" t="s">
        <v>153</v>
      </c>
      <c r="AQ11" s="88"/>
      <c r="AR11" s="39" t="s">
        <v>153</v>
      </c>
      <c r="AS11" s="39" t="s">
        <v>153</v>
      </c>
      <c r="AT11" s="39" t="s">
        <v>153</v>
      </c>
      <c r="AU11" s="39" t="s">
        <v>151</v>
      </c>
      <c r="AV11" s="85"/>
      <c r="AW11" s="39" t="s">
        <v>151</v>
      </c>
      <c r="AX11" s="39" t="s">
        <v>151</v>
      </c>
      <c r="AY11" s="39" t="s">
        <v>153</v>
      </c>
      <c r="AZ11" s="39" t="s">
        <v>151</v>
      </c>
    </row>
    <row r="12" spans="1:54" ht="39" customHeight="1" x14ac:dyDescent="0.2">
      <c r="A12" s="10" t="s">
        <v>26</v>
      </c>
      <c r="B12" s="27">
        <v>0</v>
      </c>
      <c r="C12" s="85"/>
      <c r="D12" s="27">
        <v>0</v>
      </c>
      <c r="E12" s="27">
        <v>0</v>
      </c>
      <c r="F12" s="27">
        <v>0</v>
      </c>
      <c r="G12" s="27">
        <v>0</v>
      </c>
      <c r="H12" s="88"/>
      <c r="I12" s="27">
        <v>0</v>
      </c>
      <c r="J12" s="27">
        <v>0</v>
      </c>
      <c r="K12" s="27">
        <v>0</v>
      </c>
      <c r="L12" s="27">
        <v>0</v>
      </c>
      <c r="M12" s="85"/>
      <c r="N12" s="27">
        <v>0</v>
      </c>
      <c r="O12" s="27">
        <v>0</v>
      </c>
      <c r="P12" s="27">
        <v>0</v>
      </c>
      <c r="Q12" s="27">
        <v>0</v>
      </c>
      <c r="R12" s="85"/>
      <c r="S12" s="27">
        <v>0</v>
      </c>
      <c r="T12" s="27">
        <v>0</v>
      </c>
      <c r="U12" s="27">
        <v>0</v>
      </c>
      <c r="V12" s="27">
        <v>0</v>
      </c>
      <c r="W12" s="85"/>
      <c r="X12" s="27">
        <v>0</v>
      </c>
      <c r="Y12" s="27">
        <v>0</v>
      </c>
      <c r="Z12" s="27">
        <v>0</v>
      </c>
      <c r="AA12" s="27">
        <v>0</v>
      </c>
      <c r="AB12" s="85"/>
      <c r="AC12" s="27">
        <v>0</v>
      </c>
      <c r="AD12" s="27">
        <v>0</v>
      </c>
      <c r="AE12" s="27">
        <v>0</v>
      </c>
      <c r="AF12" s="27">
        <v>8400000</v>
      </c>
      <c r="AG12" s="85"/>
      <c r="AH12" s="27">
        <v>8400000</v>
      </c>
      <c r="AI12" s="27">
        <v>8400000</v>
      </c>
      <c r="AJ12" s="27">
        <v>8400000</v>
      </c>
      <c r="AK12" s="27">
        <v>0</v>
      </c>
      <c r="AL12" s="85"/>
      <c r="AM12" s="27">
        <v>0</v>
      </c>
      <c r="AN12" s="27">
        <v>0</v>
      </c>
      <c r="AO12" s="27">
        <v>0</v>
      </c>
      <c r="AP12" s="27">
        <v>0</v>
      </c>
      <c r="AQ12" s="88"/>
      <c r="AR12" s="27">
        <v>0</v>
      </c>
      <c r="AS12" s="27">
        <v>0</v>
      </c>
      <c r="AT12" s="27">
        <v>0</v>
      </c>
      <c r="AU12" s="6">
        <f t="shared" ref="AU12:AU17" si="2">B12+G12+L12+Q12+V12+AA12+AF12+AK12</f>
        <v>8400000</v>
      </c>
      <c r="AV12" s="85"/>
      <c r="AW12" s="27">
        <f t="shared" ref="AW12:AX17" si="3">D12+I12+N12+S12+X12+AC12+AH12+AM12</f>
        <v>8400000</v>
      </c>
      <c r="AX12" s="27">
        <f t="shared" si="3"/>
        <v>8400000</v>
      </c>
      <c r="AY12" s="27">
        <f t="shared" si="1"/>
        <v>8400000</v>
      </c>
      <c r="AZ12" s="11"/>
      <c r="BA12" s="29"/>
      <c r="BB12" s="29"/>
    </row>
    <row r="13" spans="1:54" ht="39" customHeight="1" x14ac:dyDescent="0.2">
      <c r="A13" s="10" t="s">
        <v>27</v>
      </c>
      <c r="B13" s="27">
        <v>8400000</v>
      </c>
      <c r="C13" s="85"/>
      <c r="D13" s="27">
        <v>8400000</v>
      </c>
      <c r="E13" s="27">
        <v>2800000</v>
      </c>
      <c r="F13" s="27">
        <v>2800000</v>
      </c>
      <c r="G13" s="27">
        <v>0</v>
      </c>
      <c r="H13" s="88"/>
      <c r="I13" s="27">
        <v>0</v>
      </c>
      <c r="J13" s="27">
        <v>0</v>
      </c>
      <c r="K13" s="27">
        <v>0</v>
      </c>
      <c r="L13" s="27">
        <v>0</v>
      </c>
      <c r="M13" s="85"/>
      <c r="N13" s="27">
        <v>0</v>
      </c>
      <c r="O13" s="27">
        <v>0</v>
      </c>
      <c r="P13" s="27">
        <v>0</v>
      </c>
      <c r="Q13" s="27">
        <v>0</v>
      </c>
      <c r="R13" s="85"/>
      <c r="S13" s="27">
        <v>0</v>
      </c>
      <c r="T13" s="27">
        <v>0</v>
      </c>
      <c r="U13" s="27">
        <v>0</v>
      </c>
      <c r="V13" s="27">
        <v>0</v>
      </c>
      <c r="W13" s="85"/>
      <c r="X13" s="27">
        <v>0</v>
      </c>
      <c r="Y13" s="27">
        <v>0</v>
      </c>
      <c r="Z13" s="27">
        <v>0</v>
      </c>
      <c r="AA13" s="27">
        <v>0</v>
      </c>
      <c r="AB13" s="85"/>
      <c r="AC13" s="27">
        <v>0</v>
      </c>
      <c r="AD13" s="27">
        <v>0</v>
      </c>
      <c r="AE13" s="27">
        <v>0</v>
      </c>
      <c r="AF13" s="27">
        <v>76000000</v>
      </c>
      <c r="AG13" s="85"/>
      <c r="AH13" s="27">
        <v>61999997</v>
      </c>
      <c r="AI13" s="27">
        <v>56399997</v>
      </c>
      <c r="AJ13" s="27">
        <v>56399997</v>
      </c>
      <c r="AK13" s="27">
        <v>0</v>
      </c>
      <c r="AL13" s="85"/>
      <c r="AM13" s="27">
        <v>0</v>
      </c>
      <c r="AN13" s="27">
        <v>0</v>
      </c>
      <c r="AO13" s="27">
        <v>0</v>
      </c>
      <c r="AP13" s="27">
        <v>0</v>
      </c>
      <c r="AQ13" s="88"/>
      <c r="AR13" s="27">
        <v>0</v>
      </c>
      <c r="AS13" s="27">
        <v>0</v>
      </c>
      <c r="AT13" s="27">
        <v>0</v>
      </c>
      <c r="AU13" s="6">
        <f t="shared" si="2"/>
        <v>84400000</v>
      </c>
      <c r="AV13" s="85"/>
      <c r="AW13" s="27">
        <f t="shared" si="3"/>
        <v>70399997</v>
      </c>
      <c r="AX13" s="27">
        <f t="shared" si="3"/>
        <v>59199997</v>
      </c>
      <c r="AY13" s="27">
        <f t="shared" si="1"/>
        <v>59199997</v>
      </c>
      <c r="AZ13" s="11"/>
    </row>
    <row r="14" spans="1:54" ht="39" customHeight="1" x14ac:dyDescent="0.2">
      <c r="A14" s="10" t="s">
        <v>28</v>
      </c>
      <c r="B14" s="27">
        <v>0</v>
      </c>
      <c r="C14" s="86"/>
      <c r="D14" s="27">
        <v>0</v>
      </c>
      <c r="E14" s="27">
        <v>0</v>
      </c>
      <c r="F14" s="27">
        <v>0</v>
      </c>
      <c r="G14" s="27">
        <v>0</v>
      </c>
      <c r="H14" s="89"/>
      <c r="I14" s="27">
        <v>0</v>
      </c>
      <c r="J14" s="27">
        <v>0</v>
      </c>
      <c r="K14" s="27">
        <v>0</v>
      </c>
      <c r="L14" s="27">
        <v>0</v>
      </c>
      <c r="M14" s="86"/>
      <c r="N14" s="27">
        <v>0</v>
      </c>
      <c r="O14" s="27">
        <v>0</v>
      </c>
      <c r="P14" s="27">
        <v>0</v>
      </c>
      <c r="Q14" s="27">
        <v>0</v>
      </c>
      <c r="R14" s="86"/>
      <c r="S14" s="27">
        <v>0</v>
      </c>
      <c r="T14" s="27">
        <v>0</v>
      </c>
      <c r="U14" s="27">
        <v>0</v>
      </c>
      <c r="V14" s="27">
        <v>0</v>
      </c>
      <c r="W14" s="86"/>
      <c r="X14" s="27">
        <v>0</v>
      </c>
      <c r="Y14" s="27">
        <v>0</v>
      </c>
      <c r="Z14" s="27">
        <v>0</v>
      </c>
      <c r="AA14" s="27">
        <v>0</v>
      </c>
      <c r="AB14" s="86"/>
      <c r="AC14" s="27">
        <v>0</v>
      </c>
      <c r="AD14" s="27">
        <v>0</v>
      </c>
      <c r="AE14" s="27">
        <v>0</v>
      </c>
      <c r="AF14" s="27"/>
      <c r="AG14" s="86"/>
      <c r="AH14" s="27">
        <v>0</v>
      </c>
      <c r="AI14" s="27">
        <v>0</v>
      </c>
      <c r="AJ14" s="27">
        <v>0</v>
      </c>
      <c r="AK14" s="27">
        <v>0</v>
      </c>
      <c r="AL14" s="86"/>
      <c r="AM14" s="27">
        <v>0</v>
      </c>
      <c r="AN14" s="27">
        <v>0</v>
      </c>
      <c r="AO14" s="27">
        <v>0</v>
      </c>
      <c r="AP14" s="27">
        <v>0</v>
      </c>
      <c r="AQ14" s="89"/>
      <c r="AR14" s="27">
        <v>0</v>
      </c>
      <c r="AS14" s="27">
        <v>0</v>
      </c>
      <c r="AT14" s="27">
        <v>0</v>
      </c>
      <c r="AU14" s="6">
        <f t="shared" si="2"/>
        <v>0</v>
      </c>
      <c r="AV14" s="86"/>
      <c r="AW14" s="27">
        <f t="shared" si="3"/>
        <v>0</v>
      </c>
      <c r="AX14" s="27">
        <f t="shared" si="3"/>
        <v>0</v>
      </c>
      <c r="AY14" s="27">
        <f t="shared" si="1"/>
        <v>0</v>
      </c>
      <c r="AZ14" s="11"/>
    </row>
    <row r="15" spans="1:54" ht="39" customHeight="1" x14ac:dyDescent="0.2">
      <c r="A15" s="12" t="s">
        <v>29</v>
      </c>
      <c r="B15" s="27">
        <v>0</v>
      </c>
      <c r="C15" s="84">
        <f>+B15+B16+B17</f>
        <v>0</v>
      </c>
      <c r="D15" s="27">
        <v>0</v>
      </c>
      <c r="E15" s="27">
        <v>0</v>
      </c>
      <c r="F15" s="27">
        <v>0</v>
      </c>
      <c r="G15" s="27">
        <v>0</v>
      </c>
      <c r="H15" s="87">
        <f>+G15+G16+G17</f>
        <v>0</v>
      </c>
      <c r="I15" s="27">
        <v>0</v>
      </c>
      <c r="J15" s="27">
        <v>0</v>
      </c>
      <c r="K15" s="27">
        <v>0</v>
      </c>
      <c r="L15" s="27">
        <v>0</v>
      </c>
      <c r="M15" s="84">
        <f>+L15+L16+L17</f>
        <v>0</v>
      </c>
      <c r="N15" s="27">
        <v>0</v>
      </c>
      <c r="O15" s="27">
        <v>0</v>
      </c>
      <c r="P15" s="27">
        <v>0</v>
      </c>
      <c r="Q15" s="27">
        <v>0</v>
      </c>
      <c r="R15" s="84"/>
      <c r="S15" s="27">
        <v>0</v>
      </c>
      <c r="T15" s="27">
        <v>0</v>
      </c>
      <c r="U15" s="27">
        <v>0</v>
      </c>
      <c r="V15" s="27">
        <v>0</v>
      </c>
      <c r="W15" s="84"/>
      <c r="X15" s="27">
        <v>0</v>
      </c>
      <c r="Y15" s="27">
        <v>0</v>
      </c>
      <c r="Z15" s="27">
        <v>0</v>
      </c>
      <c r="AA15" s="27">
        <v>0</v>
      </c>
      <c r="AB15" s="84"/>
      <c r="AC15" s="27">
        <v>0</v>
      </c>
      <c r="AD15" s="27">
        <v>0</v>
      </c>
      <c r="AE15" s="27">
        <v>0</v>
      </c>
      <c r="AF15" s="27">
        <v>62690000</v>
      </c>
      <c r="AG15" s="84">
        <f>+AF15+AF16+AF17</f>
        <v>160725000</v>
      </c>
      <c r="AH15" s="27">
        <v>54650000</v>
      </c>
      <c r="AI15" s="27">
        <v>40250000</v>
      </c>
      <c r="AJ15" s="27">
        <v>40250000</v>
      </c>
      <c r="AK15" s="27">
        <v>0</v>
      </c>
      <c r="AL15" s="84"/>
      <c r="AM15" s="27">
        <v>0</v>
      </c>
      <c r="AN15" s="27">
        <v>0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v>0</v>
      </c>
      <c r="AU15" s="6">
        <f t="shared" si="2"/>
        <v>62690000</v>
      </c>
      <c r="AV15" s="84">
        <f>C15+M15+R15+W15+AB15+AG15+AL15</f>
        <v>160725000</v>
      </c>
      <c r="AW15" s="27">
        <f t="shared" si="3"/>
        <v>54650000</v>
      </c>
      <c r="AX15" s="27">
        <f t="shared" si="3"/>
        <v>40250000</v>
      </c>
      <c r="AY15" s="27">
        <f t="shared" si="1"/>
        <v>40250000</v>
      </c>
      <c r="AZ15" s="11"/>
      <c r="BA15" s="29"/>
    </row>
    <row r="16" spans="1:54" ht="39" customHeight="1" x14ac:dyDescent="0.2">
      <c r="A16" s="12" t="s">
        <v>30</v>
      </c>
      <c r="B16" s="27">
        <v>0</v>
      </c>
      <c r="C16" s="85"/>
      <c r="D16" s="27">
        <v>0</v>
      </c>
      <c r="E16" s="27">
        <v>0</v>
      </c>
      <c r="F16" s="27">
        <v>0</v>
      </c>
      <c r="G16" s="27">
        <v>0</v>
      </c>
      <c r="H16" s="88"/>
      <c r="I16" s="27">
        <v>0</v>
      </c>
      <c r="J16" s="27">
        <v>0</v>
      </c>
      <c r="K16" s="27">
        <v>0</v>
      </c>
      <c r="L16" s="27">
        <v>0</v>
      </c>
      <c r="M16" s="85"/>
      <c r="N16" s="27">
        <v>0</v>
      </c>
      <c r="O16" s="27">
        <v>0</v>
      </c>
      <c r="P16" s="27">
        <v>0</v>
      </c>
      <c r="Q16" s="27">
        <v>0</v>
      </c>
      <c r="R16" s="85"/>
      <c r="S16" s="27">
        <v>0</v>
      </c>
      <c r="T16" s="27">
        <v>0</v>
      </c>
      <c r="U16" s="27">
        <v>0</v>
      </c>
      <c r="V16" s="27">
        <v>0</v>
      </c>
      <c r="W16" s="85"/>
      <c r="X16" s="27">
        <v>0</v>
      </c>
      <c r="Y16" s="27">
        <v>0</v>
      </c>
      <c r="Z16" s="27">
        <v>0</v>
      </c>
      <c r="AA16" s="27">
        <v>0</v>
      </c>
      <c r="AB16" s="85"/>
      <c r="AC16" s="27">
        <v>0</v>
      </c>
      <c r="AD16" s="27">
        <v>0</v>
      </c>
      <c r="AE16" s="27">
        <v>0</v>
      </c>
      <c r="AF16" s="27">
        <v>97435000</v>
      </c>
      <c r="AG16" s="85"/>
      <c r="AH16" s="27">
        <v>74675000</v>
      </c>
      <c r="AI16" s="27">
        <v>58325000</v>
      </c>
      <c r="AJ16" s="27">
        <v>58325000</v>
      </c>
      <c r="AK16" s="27">
        <v>0</v>
      </c>
      <c r="AL16" s="85"/>
      <c r="AM16" s="27">
        <v>0</v>
      </c>
      <c r="AN16" s="27">
        <v>0</v>
      </c>
      <c r="AO16" s="27">
        <v>0</v>
      </c>
      <c r="AP16" s="27">
        <v>0</v>
      </c>
      <c r="AQ16" s="27">
        <v>0</v>
      </c>
      <c r="AR16" s="27">
        <v>0</v>
      </c>
      <c r="AS16" s="27">
        <v>0</v>
      </c>
      <c r="AT16" s="27">
        <v>0</v>
      </c>
      <c r="AU16" s="6">
        <f t="shared" si="2"/>
        <v>97435000</v>
      </c>
      <c r="AV16" s="85"/>
      <c r="AW16" s="27">
        <f t="shared" si="3"/>
        <v>74675000</v>
      </c>
      <c r="AX16" s="27">
        <f t="shared" si="3"/>
        <v>58325000</v>
      </c>
      <c r="AY16" s="27">
        <f t="shared" si="1"/>
        <v>58325000</v>
      </c>
      <c r="AZ16" s="11"/>
      <c r="BA16" s="29"/>
    </row>
    <row r="17" spans="1:54" ht="51" customHeight="1" x14ac:dyDescent="0.2">
      <c r="A17" s="12" t="s">
        <v>31</v>
      </c>
      <c r="B17" s="27">
        <v>0</v>
      </c>
      <c r="C17" s="86"/>
      <c r="D17" s="27">
        <v>0</v>
      </c>
      <c r="E17" s="27">
        <v>0</v>
      </c>
      <c r="F17" s="27">
        <v>0</v>
      </c>
      <c r="G17" s="27">
        <v>0</v>
      </c>
      <c r="H17" s="89"/>
      <c r="I17" s="27">
        <v>0</v>
      </c>
      <c r="J17" s="27">
        <v>0</v>
      </c>
      <c r="K17" s="27">
        <v>0</v>
      </c>
      <c r="L17" s="27">
        <v>0</v>
      </c>
      <c r="M17" s="86"/>
      <c r="N17" s="27">
        <v>0</v>
      </c>
      <c r="O17" s="27">
        <v>0</v>
      </c>
      <c r="P17" s="27">
        <v>0</v>
      </c>
      <c r="Q17" s="27">
        <v>0</v>
      </c>
      <c r="R17" s="86"/>
      <c r="S17" s="27">
        <v>0</v>
      </c>
      <c r="T17" s="27">
        <v>0</v>
      </c>
      <c r="U17" s="27">
        <v>0</v>
      </c>
      <c r="V17" s="27">
        <v>0</v>
      </c>
      <c r="W17" s="86"/>
      <c r="X17" s="27">
        <v>0</v>
      </c>
      <c r="Y17" s="27">
        <v>0</v>
      </c>
      <c r="Z17" s="27">
        <v>0</v>
      </c>
      <c r="AA17" s="27">
        <v>0</v>
      </c>
      <c r="AB17" s="86"/>
      <c r="AC17" s="27">
        <v>0</v>
      </c>
      <c r="AD17" s="27">
        <v>0</v>
      </c>
      <c r="AE17" s="27">
        <v>0</v>
      </c>
      <c r="AF17" s="27">
        <v>600000</v>
      </c>
      <c r="AG17" s="86"/>
      <c r="AH17" s="27">
        <v>0</v>
      </c>
      <c r="AI17" s="27">
        <v>0</v>
      </c>
      <c r="AJ17" s="27">
        <v>0</v>
      </c>
      <c r="AK17" s="27">
        <v>0</v>
      </c>
      <c r="AL17" s="86"/>
      <c r="AM17" s="27">
        <v>0</v>
      </c>
      <c r="AN17" s="27">
        <v>0</v>
      </c>
      <c r="AO17" s="27">
        <v>0</v>
      </c>
      <c r="AP17" s="27">
        <v>0</v>
      </c>
      <c r="AQ17" s="27">
        <v>0</v>
      </c>
      <c r="AR17" s="27">
        <v>0</v>
      </c>
      <c r="AS17" s="27">
        <v>0</v>
      </c>
      <c r="AT17" s="27">
        <v>0</v>
      </c>
      <c r="AU17" s="6">
        <f t="shared" si="2"/>
        <v>600000</v>
      </c>
      <c r="AV17" s="86"/>
      <c r="AW17" s="27">
        <f t="shared" si="3"/>
        <v>0</v>
      </c>
      <c r="AX17" s="27">
        <f t="shared" si="3"/>
        <v>0</v>
      </c>
      <c r="AY17" s="27">
        <f t="shared" si="1"/>
        <v>0</v>
      </c>
      <c r="AZ17" s="11"/>
    </row>
    <row r="18" spans="1:54" ht="39" customHeight="1" x14ac:dyDescent="0.2">
      <c r="A18" s="13" t="s">
        <v>32</v>
      </c>
      <c r="B18" s="39" t="s">
        <v>153</v>
      </c>
      <c r="C18" s="84">
        <f>+B19+B22+B23+B24</f>
        <v>0</v>
      </c>
      <c r="D18" s="39" t="s">
        <v>153</v>
      </c>
      <c r="E18" s="39" t="s">
        <v>153</v>
      </c>
      <c r="F18" s="39" t="s">
        <v>153</v>
      </c>
      <c r="G18" s="39" t="s">
        <v>153</v>
      </c>
      <c r="H18" s="87">
        <f>+G19+G22+G23+G24</f>
        <v>0</v>
      </c>
      <c r="I18" s="39" t="s">
        <v>153</v>
      </c>
      <c r="J18" s="39" t="s">
        <v>153</v>
      </c>
      <c r="K18" s="39" t="s">
        <v>153</v>
      </c>
      <c r="L18" s="39" t="s">
        <v>153</v>
      </c>
      <c r="M18" s="84">
        <f>+L19+L22+L23+L24</f>
        <v>0</v>
      </c>
      <c r="N18" s="39" t="s">
        <v>153</v>
      </c>
      <c r="O18" s="39" t="s">
        <v>153</v>
      </c>
      <c r="P18" s="39" t="s">
        <v>153</v>
      </c>
      <c r="Q18" s="39" t="s">
        <v>153</v>
      </c>
      <c r="R18" s="84">
        <f>+Q19+Q22+Q23+Q24</f>
        <v>0</v>
      </c>
      <c r="S18" s="39" t="s">
        <v>153</v>
      </c>
      <c r="T18" s="39" t="s">
        <v>153</v>
      </c>
      <c r="U18" s="39" t="s">
        <v>153</v>
      </c>
      <c r="V18" s="39" t="s">
        <v>153</v>
      </c>
      <c r="W18" s="84">
        <f>+V19+V22+V23+V24</f>
        <v>0</v>
      </c>
      <c r="X18" s="39" t="s">
        <v>153</v>
      </c>
      <c r="Y18" s="39" t="s">
        <v>153</v>
      </c>
      <c r="Z18" s="39" t="s">
        <v>153</v>
      </c>
      <c r="AA18" s="39" t="s">
        <v>153</v>
      </c>
      <c r="AB18" s="84">
        <f>+AA19+AA22+AA23+AA24</f>
        <v>0</v>
      </c>
      <c r="AC18" s="39" t="s">
        <v>153</v>
      </c>
      <c r="AD18" s="39" t="s">
        <v>153</v>
      </c>
      <c r="AE18" s="39" t="s">
        <v>153</v>
      </c>
      <c r="AF18" s="39" t="s">
        <v>153</v>
      </c>
      <c r="AG18" s="84">
        <f>+AF19+AF22+AF23+AF24</f>
        <v>120285000</v>
      </c>
      <c r="AH18" s="39" t="s">
        <v>153</v>
      </c>
      <c r="AI18" s="39" t="s">
        <v>153</v>
      </c>
      <c r="AJ18" s="39" t="s">
        <v>153</v>
      </c>
      <c r="AK18" s="39" t="s">
        <v>153</v>
      </c>
      <c r="AL18" s="84">
        <f>+AK19+AK22+AK23+AK24</f>
        <v>0</v>
      </c>
      <c r="AM18" s="39" t="s">
        <v>153</v>
      </c>
      <c r="AN18" s="39" t="s">
        <v>153</v>
      </c>
      <c r="AO18" s="39" t="s">
        <v>153</v>
      </c>
      <c r="AP18" s="39" t="s">
        <v>153</v>
      </c>
      <c r="AQ18" s="39" t="s">
        <v>153</v>
      </c>
      <c r="AR18" s="39" t="s">
        <v>153</v>
      </c>
      <c r="AS18" s="39" t="s">
        <v>153</v>
      </c>
      <c r="AT18" s="39" t="s">
        <v>153</v>
      </c>
      <c r="AU18" s="39" t="s">
        <v>151</v>
      </c>
      <c r="AV18" s="84">
        <f>C18+M18+R18+W18+AB18+AG18+AL18</f>
        <v>120285000</v>
      </c>
      <c r="AW18" s="39" t="s">
        <v>151</v>
      </c>
      <c r="AX18" s="39" t="s">
        <v>151</v>
      </c>
      <c r="AY18" s="27" t="str">
        <f t="shared" si="1"/>
        <v>No Programada</v>
      </c>
      <c r="AZ18" s="39" t="s">
        <v>151</v>
      </c>
    </row>
    <row r="19" spans="1:54" ht="39" customHeight="1" x14ac:dyDescent="0.2">
      <c r="A19" s="13" t="s">
        <v>33</v>
      </c>
      <c r="B19" s="27">
        <v>0</v>
      </c>
      <c r="C19" s="85"/>
      <c r="D19" s="27">
        <v>0</v>
      </c>
      <c r="E19" s="27">
        <v>0</v>
      </c>
      <c r="F19" s="27">
        <v>0</v>
      </c>
      <c r="G19" s="27">
        <v>0</v>
      </c>
      <c r="H19" s="88"/>
      <c r="I19" s="27">
        <v>0</v>
      </c>
      <c r="J19" s="27">
        <v>0</v>
      </c>
      <c r="K19" s="27">
        <v>0</v>
      </c>
      <c r="L19" s="27">
        <v>0</v>
      </c>
      <c r="M19" s="85"/>
      <c r="N19" s="27">
        <v>0</v>
      </c>
      <c r="O19" s="27">
        <v>0</v>
      </c>
      <c r="P19" s="27">
        <v>0</v>
      </c>
      <c r="Q19" s="27">
        <v>0</v>
      </c>
      <c r="R19" s="85"/>
      <c r="S19" s="27">
        <v>0</v>
      </c>
      <c r="T19" s="27">
        <v>0</v>
      </c>
      <c r="U19" s="27">
        <v>0</v>
      </c>
      <c r="V19" s="27">
        <v>0</v>
      </c>
      <c r="W19" s="85"/>
      <c r="X19" s="27">
        <v>0</v>
      </c>
      <c r="Y19" s="27">
        <v>0</v>
      </c>
      <c r="Z19" s="27">
        <v>0</v>
      </c>
      <c r="AA19" s="27">
        <v>0</v>
      </c>
      <c r="AB19" s="85"/>
      <c r="AC19" s="27">
        <v>0</v>
      </c>
      <c r="AD19" s="27">
        <v>0</v>
      </c>
      <c r="AE19" s="27">
        <v>0</v>
      </c>
      <c r="AF19" s="27">
        <v>20669160</v>
      </c>
      <c r="AG19" s="85"/>
      <c r="AH19" s="27">
        <v>5239332</v>
      </c>
      <c r="AI19" s="27">
        <v>5239332</v>
      </c>
      <c r="AJ19" s="27">
        <v>5239332</v>
      </c>
      <c r="AK19" s="27">
        <v>0</v>
      </c>
      <c r="AL19" s="85"/>
      <c r="AM19" s="27">
        <v>0</v>
      </c>
      <c r="AN19" s="27">
        <v>0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6">
        <f>B19+G19+L19+Q19+V19+AA19+AF19+AK19</f>
        <v>20669160</v>
      </c>
      <c r="AV19" s="85"/>
      <c r="AW19" s="27">
        <f>D19+I19+N19+S19+X19+AC19+AH19+AM19</f>
        <v>5239332</v>
      </c>
      <c r="AX19" s="27">
        <f>E19+J19+O19+T19+Y19+AD19+AI19+AN19</f>
        <v>5239332</v>
      </c>
      <c r="AY19" s="27">
        <f t="shared" si="1"/>
        <v>5239332</v>
      </c>
      <c r="AZ19" s="11"/>
    </row>
    <row r="20" spans="1:54" ht="39" customHeight="1" x14ac:dyDescent="0.2">
      <c r="A20" s="13" t="s">
        <v>34</v>
      </c>
      <c r="B20" s="39" t="s">
        <v>153</v>
      </c>
      <c r="C20" s="85"/>
      <c r="D20" s="39" t="s">
        <v>153</v>
      </c>
      <c r="E20" s="39" t="s">
        <v>153</v>
      </c>
      <c r="F20" s="39" t="s">
        <v>153</v>
      </c>
      <c r="G20" s="39" t="s">
        <v>153</v>
      </c>
      <c r="H20" s="88"/>
      <c r="I20" s="39" t="s">
        <v>153</v>
      </c>
      <c r="J20" s="39" t="s">
        <v>153</v>
      </c>
      <c r="K20" s="39" t="s">
        <v>153</v>
      </c>
      <c r="L20" s="39" t="s">
        <v>153</v>
      </c>
      <c r="M20" s="85"/>
      <c r="N20" s="39" t="s">
        <v>153</v>
      </c>
      <c r="O20" s="39" t="s">
        <v>153</v>
      </c>
      <c r="P20" s="39" t="s">
        <v>153</v>
      </c>
      <c r="Q20" s="39" t="s">
        <v>153</v>
      </c>
      <c r="R20" s="85"/>
      <c r="S20" s="39" t="s">
        <v>153</v>
      </c>
      <c r="T20" s="39" t="s">
        <v>153</v>
      </c>
      <c r="U20" s="39" t="s">
        <v>153</v>
      </c>
      <c r="V20" s="39" t="s">
        <v>153</v>
      </c>
      <c r="W20" s="85"/>
      <c r="X20" s="39" t="s">
        <v>153</v>
      </c>
      <c r="Y20" s="39" t="s">
        <v>153</v>
      </c>
      <c r="Z20" s="39" t="s">
        <v>153</v>
      </c>
      <c r="AA20" s="39" t="s">
        <v>153</v>
      </c>
      <c r="AB20" s="85"/>
      <c r="AC20" s="39" t="s">
        <v>153</v>
      </c>
      <c r="AD20" s="39" t="s">
        <v>153</v>
      </c>
      <c r="AE20" s="39" t="s">
        <v>153</v>
      </c>
      <c r="AF20" s="39" t="s">
        <v>153</v>
      </c>
      <c r="AG20" s="85"/>
      <c r="AH20" s="39" t="s">
        <v>153</v>
      </c>
      <c r="AI20" s="39" t="s">
        <v>153</v>
      </c>
      <c r="AJ20" s="39" t="s">
        <v>153</v>
      </c>
      <c r="AK20" s="39" t="s">
        <v>153</v>
      </c>
      <c r="AL20" s="85"/>
      <c r="AM20" s="39" t="s">
        <v>153</v>
      </c>
      <c r="AN20" s="39" t="s">
        <v>153</v>
      </c>
      <c r="AO20" s="39" t="s">
        <v>153</v>
      </c>
      <c r="AP20" s="39" t="s">
        <v>153</v>
      </c>
      <c r="AQ20" s="39" t="s">
        <v>153</v>
      </c>
      <c r="AR20" s="39" t="s">
        <v>153</v>
      </c>
      <c r="AS20" s="39" t="s">
        <v>153</v>
      </c>
      <c r="AT20" s="39" t="s">
        <v>153</v>
      </c>
      <c r="AU20" s="39" t="s">
        <v>153</v>
      </c>
      <c r="AV20" s="85"/>
      <c r="AW20" s="39" t="s">
        <v>153</v>
      </c>
      <c r="AX20" s="39" t="s">
        <v>153</v>
      </c>
      <c r="AY20" s="39" t="s">
        <v>153</v>
      </c>
      <c r="AZ20" s="11"/>
    </row>
    <row r="21" spans="1:54" ht="39" customHeight="1" x14ac:dyDescent="0.2">
      <c r="A21" s="13" t="s">
        <v>35</v>
      </c>
      <c r="B21" s="39" t="s">
        <v>153</v>
      </c>
      <c r="C21" s="85"/>
      <c r="D21" s="39" t="s">
        <v>153</v>
      </c>
      <c r="E21" s="39" t="s">
        <v>153</v>
      </c>
      <c r="F21" s="39" t="s">
        <v>153</v>
      </c>
      <c r="G21" s="39" t="s">
        <v>153</v>
      </c>
      <c r="H21" s="88"/>
      <c r="I21" s="39" t="s">
        <v>153</v>
      </c>
      <c r="J21" s="39" t="s">
        <v>153</v>
      </c>
      <c r="K21" s="39" t="s">
        <v>153</v>
      </c>
      <c r="L21" s="39" t="s">
        <v>153</v>
      </c>
      <c r="M21" s="85"/>
      <c r="N21" s="39" t="s">
        <v>153</v>
      </c>
      <c r="O21" s="39" t="s">
        <v>153</v>
      </c>
      <c r="P21" s="39" t="s">
        <v>153</v>
      </c>
      <c r="Q21" s="39" t="s">
        <v>153</v>
      </c>
      <c r="R21" s="85"/>
      <c r="S21" s="39" t="s">
        <v>153</v>
      </c>
      <c r="T21" s="39" t="s">
        <v>153</v>
      </c>
      <c r="U21" s="39" t="s">
        <v>153</v>
      </c>
      <c r="V21" s="39" t="s">
        <v>153</v>
      </c>
      <c r="W21" s="85"/>
      <c r="X21" s="39" t="s">
        <v>153</v>
      </c>
      <c r="Y21" s="39" t="s">
        <v>153</v>
      </c>
      <c r="Z21" s="39" t="s">
        <v>153</v>
      </c>
      <c r="AA21" s="39" t="s">
        <v>153</v>
      </c>
      <c r="AB21" s="85"/>
      <c r="AC21" s="39" t="s">
        <v>153</v>
      </c>
      <c r="AD21" s="39" t="s">
        <v>153</v>
      </c>
      <c r="AE21" s="39" t="s">
        <v>153</v>
      </c>
      <c r="AF21" s="39" t="s">
        <v>153</v>
      </c>
      <c r="AG21" s="85"/>
      <c r="AH21" s="39" t="s">
        <v>153</v>
      </c>
      <c r="AI21" s="39" t="s">
        <v>153</v>
      </c>
      <c r="AJ21" s="39" t="s">
        <v>153</v>
      </c>
      <c r="AK21" s="39" t="s">
        <v>153</v>
      </c>
      <c r="AL21" s="85"/>
      <c r="AM21" s="39" t="s">
        <v>153</v>
      </c>
      <c r="AN21" s="39" t="s">
        <v>153</v>
      </c>
      <c r="AO21" s="39" t="s">
        <v>153</v>
      </c>
      <c r="AP21" s="39" t="s">
        <v>153</v>
      </c>
      <c r="AQ21" s="39" t="s">
        <v>153</v>
      </c>
      <c r="AR21" s="39" t="s">
        <v>153</v>
      </c>
      <c r="AS21" s="39" t="s">
        <v>153</v>
      </c>
      <c r="AT21" s="39" t="s">
        <v>153</v>
      </c>
      <c r="AU21" s="39" t="s">
        <v>153</v>
      </c>
      <c r="AV21" s="85"/>
      <c r="AW21" s="39" t="s">
        <v>153</v>
      </c>
      <c r="AX21" s="39" t="s">
        <v>153</v>
      </c>
      <c r="AY21" s="39" t="s">
        <v>153</v>
      </c>
      <c r="AZ21" s="11"/>
      <c r="BA21" s="29"/>
    </row>
    <row r="22" spans="1:54" ht="39" customHeight="1" x14ac:dyDescent="0.2">
      <c r="A22" s="13" t="s">
        <v>36</v>
      </c>
      <c r="B22" s="27">
        <v>0</v>
      </c>
      <c r="C22" s="85"/>
      <c r="D22" s="27">
        <v>0</v>
      </c>
      <c r="E22" s="27">
        <v>0</v>
      </c>
      <c r="F22" s="27">
        <v>0</v>
      </c>
      <c r="G22" s="27">
        <v>0</v>
      </c>
      <c r="H22" s="88"/>
      <c r="I22" s="27">
        <v>0</v>
      </c>
      <c r="J22" s="27">
        <v>0</v>
      </c>
      <c r="K22" s="27">
        <v>0</v>
      </c>
      <c r="L22" s="27">
        <v>0</v>
      </c>
      <c r="M22" s="85"/>
      <c r="N22" s="27">
        <v>0</v>
      </c>
      <c r="O22" s="27">
        <v>0</v>
      </c>
      <c r="P22" s="27">
        <v>0</v>
      </c>
      <c r="Q22" s="27">
        <v>0</v>
      </c>
      <c r="R22" s="85"/>
      <c r="S22" s="27">
        <v>0</v>
      </c>
      <c r="T22" s="27">
        <v>0</v>
      </c>
      <c r="U22" s="27">
        <v>0</v>
      </c>
      <c r="V22" s="27">
        <v>0</v>
      </c>
      <c r="W22" s="85"/>
      <c r="X22" s="27">
        <v>0</v>
      </c>
      <c r="Y22" s="27">
        <v>0</v>
      </c>
      <c r="Z22" s="27">
        <v>0</v>
      </c>
      <c r="AA22" s="27">
        <v>0</v>
      </c>
      <c r="AB22" s="85"/>
      <c r="AC22" s="27">
        <v>0</v>
      </c>
      <c r="AD22" s="27">
        <v>0</v>
      </c>
      <c r="AE22" s="27">
        <v>0</v>
      </c>
      <c r="AF22" s="27">
        <v>2972500</v>
      </c>
      <c r="AG22" s="85"/>
      <c r="AH22" s="27">
        <v>2972500</v>
      </c>
      <c r="AI22" s="27">
        <v>1066666.67</v>
      </c>
      <c r="AJ22" s="27">
        <v>1066666.67</v>
      </c>
      <c r="AK22" s="27">
        <v>0</v>
      </c>
      <c r="AL22" s="85"/>
      <c r="AM22" s="27">
        <v>0</v>
      </c>
      <c r="AN22" s="27">
        <v>0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6">
        <f>B22+G22+L22+Q22+V22+AA22+AF22+AK22</f>
        <v>2972500</v>
      </c>
      <c r="AV22" s="85"/>
      <c r="AW22" s="27">
        <f t="shared" ref="AW22:AW33" si="4">D22+I22+N22+S22+X22+AC22+AH22+AM22</f>
        <v>2972500</v>
      </c>
      <c r="AX22" s="27">
        <f t="shared" ref="AX22:AX33" si="5">E22+J22+O22+T22+Y22+AD22+AI22+AN22</f>
        <v>1066666.67</v>
      </c>
      <c r="AY22" s="27">
        <f t="shared" si="1"/>
        <v>1066666.67</v>
      </c>
      <c r="AZ22" s="39"/>
    </row>
    <row r="23" spans="1:54" ht="39" customHeight="1" x14ac:dyDescent="0.2">
      <c r="A23" s="13" t="s">
        <v>37</v>
      </c>
      <c r="B23" s="27">
        <v>0</v>
      </c>
      <c r="C23" s="85"/>
      <c r="D23" s="27">
        <v>0</v>
      </c>
      <c r="E23" s="27">
        <v>0</v>
      </c>
      <c r="F23" s="27">
        <v>0</v>
      </c>
      <c r="G23" s="27">
        <v>0</v>
      </c>
      <c r="H23" s="88"/>
      <c r="I23" s="27">
        <v>0</v>
      </c>
      <c r="J23" s="27">
        <v>0</v>
      </c>
      <c r="K23" s="27">
        <v>0</v>
      </c>
      <c r="L23" s="27">
        <v>0</v>
      </c>
      <c r="M23" s="85"/>
      <c r="N23" s="27">
        <v>0</v>
      </c>
      <c r="O23" s="27">
        <v>0</v>
      </c>
      <c r="P23" s="27">
        <v>0</v>
      </c>
      <c r="Q23" s="27">
        <v>0</v>
      </c>
      <c r="R23" s="85"/>
      <c r="S23" s="27">
        <v>0</v>
      </c>
      <c r="T23" s="27">
        <v>0</v>
      </c>
      <c r="U23" s="27">
        <v>0</v>
      </c>
      <c r="V23" s="27">
        <v>0</v>
      </c>
      <c r="W23" s="85"/>
      <c r="X23" s="27">
        <v>0</v>
      </c>
      <c r="Y23" s="27">
        <v>0</v>
      </c>
      <c r="Z23" s="27">
        <v>0</v>
      </c>
      <c r="AA23" s="27">
        <v>0</v>
      </c>
      <c r="AB23" s="85"/>
      <c r="AC23" s="27">
        <v>0</v>
      </c>
      <c r="AD23" s="27">
        <v>0</v>
      </c>
      <c r="AE23" s="27">
        <v>0</v>
      </c>
      <c r="AF23" s="27">
        <f>56993168-429828</f>
        <v>56563340</v>
      </c>
      <c r="AG23" s="85"/>
      <c r="AH23" s="27">
        <v>41222500</v>
      </c>
      <c r="AI23" s="27">
        <v>29316666.670000002</v>
      </c>
      <c r="AJ23" s="27">
        <v>29316666.670000002</v>
      </c>
      <c r="AK23" s="27">
        <v>0</v>
      </c>
      <c r="AL23" s="85"/>
      <c r="AM23" s="27">
        <v>0</v>
      </c>
      <c r="AN23" s="27">
        <v>0</v>
      </c>
      <c r="AO23" s="27">
        <v>0</v>
      </c>
      <c r="AP23" s="27">
        <v>0</v>
      </c>
      <c r="AQ23" s="27">
        <v>0</v>
      </c>
      <c r="AR23" s="27">
        <v>0</v>
      </c>
      <c r="AS23" s="27">
        <v>0</v>
      </c>
      <c r="AT23" s="27">
        <v>0</v>
      </c>
      <c r="AU23" s="6">
        <f t="shared" ref="AU23:AU35" si="6">B23+G23+L23+Q23+V23+AA23+AF23+AK23</f>
        <v>56563340</v>
      </c>
      <c r="AV23" s="85"/>
      <c r="AW23" s="27">
        <f t="shared" si="4"/>
        <v>41222500</v>
      </c>
      <c r="AX23" s="27">
        <f t="shared" si="5"/>
        <v>29316666.670000002</v>
      </c>
      <c r="AY23" s="27">
        <f t="shared" si="1"/>
        <v>29316666.670000002</v>
      </c>
      <c r="AZ23" s="11"/>
    </row>
    <row r="24" spans="1:54" ht="39" customHeight="1" x14ac:dyDescent="0.2">
      <c r="A24" s="13" t="s">
        <v>38</v>
      </c>
      <c r="B24" s="27">
        <v>0</v>
      </c>
      <c r="C24" s="86"/>
      <c r="D24" s="27">
        <v>0</v>
      </c>
      <c r="E24" s="27">
        <v>0</v>
      </c>
      <c r="F24" s="27">
        <v>0</v>
      </c>
      <c r="G24" s="27">
        <v>0</v>
      </c>
      <c r="H24" s="89"/>
      <c r="I24" s="27">
        <v>0</v>
      </c>
      <c r="J24" s="27">
        <v>0</v>
      </c>
      <c r="K24" s="27">
        <v>0</v>
      </c>
      <c r="L24" s="27">
        <v>0</v>
      </c>
      <c r="M24" s="86"/>
      <c r="N24" s="27">
        <v>0</v>
      </c>
      <c r="O24" s="27">
        <v>0</v>
      </c>
      <c r="P24" s="27">
        <v>0</v>
      </c>
      <c r="Q24" s="27">
        <v>0</v>
      </c>
      <c r="R24" s="86"/>
      <c r="S24" s="27">
        <v>0</v>
      </c>
      <c r="T24" s="27">
        <v>0</v>
      </c>
      <c r="U24" s="27">
        <v>0</v>
      </c>
      <c r="V24" s="27">
        <v>0</v>
      </c>
      <c r="W24" s="86"/>
      <c r="X24" s="27">
        <v>0</v>
      </c>
      <c r="Y24" s="27">
        <v>0</v>
      </c>
      <c r="Z24" s="27">
        <v>0</v>
      </c>
      <c r="AA24" s="27">
        <v>0</v>
      </c>
      <c r="AB24" s="86"/>
      <c r="AC24" s="27">
        <v>0</v>
      </c>
      <c r="AD24" s="27">
        <v>0</v>
      </c>
      <c r="AE24" s="27">
        <v>0</v>
      </c>
      <c r="AF24" s="27">
        <v>40080000</v>
      </c>
      <c r="AG24" s="86"/>
      <c r="AH24" s="27">
        <v>12280000</v>
      </c>
      <c r="AI24" s="27">
        <v>8541666.6699999999</v>
      </c>
      <c r="AJ24" s="27">
        <v>8541666.6699999999</v>
      </c>
      <c r="AK24" s="27">
        <v>0</v>
      </c>
      <c r="AL24" s="86"/>
      <c r="AM24" s="27">
        <v>0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6">
        <f t="shared" si="6"/>
        <v>40080000</v>
      </c>
      <c r="AV24" s="86"/>
      <c r="AW24" s="27">
        <f t="shared" si="4"/>
        <v>12280000</v>
      </c>
      <c r="AX24" s="27">
        <f t="shared" si="5"/>
        <v>8541666.6699999999</v>
      </c>
      <c r="AY24" s="27">
        <f t="shared" si="1"/>
        <v>8541666.6699999999</v>
      </c>
      <c r="AZ24" s="11"/>
      <c r="BA24" s="29"/>
    </row>
    <row r="25" spans="1:54" ht="39" customHeight="1" x14ac:dyDescent="0.2">
      <c r="A25" s="14" t="s">
        <v>39</v>
      </c>
      <c r="B25" s="27">
        <v>8400000</v>
      </c>
      <c r="C25" s="84">
        <f>+B25+B26+B27+B28</f>
        <v>8400000</v>
      </c>
      <c r="D25" s="27">
        <v>8400000</v>
      </c>
      <c r="E25" s="27">
        <v>2800000</v>
      </c>
      <c r="F25" s="27">
        <v>2800000</v>
      </c>
      <c r="G25" s="27">
        <v>0</v>
      </c>
      <c r="H25" s="87">
        <f>+G25+G26+G27+G28</f>
        <v>0</v>
      </c>
      <c r="I25" s="27">
        <v>0</v>
      </c>
      <c r="J25" s="27">
        <v>0</v>
      </c>
      <c r="K25" s="27">
        <v>0</v>
      </c>
      <c r="L25" s="27">
        <v>0</v>
      </c>
      <c r="M25" s="84">
        <f>+L25+L26+L27+L28</f>
        <v>0</v>
      </c>
      <c r="N25" s="27">
        <v>0</v>
      </c>
      <c r="O25" s="27">
        <v>0</v>
      </c>
      <c r="P25" s="27">
        <v>0</v>
      </c>
      <c r="Q25" s="27">
        <v>0</v>
      </c>
      <c r="R25" s="84">
        <f>+Q25+Q26+Q27+Q28</f>
        <v>0</v>
      </c>
      <c r="S25" s="27">
        <v>0</v>
      </c>
      <c r="T25" s="27">
        <v>0</v>
      </c>
      <c r="U25" s="27">
        <v>0</v>
      </c>
      <c r="V25" s="27">
        <v>0</v>
      </c>
      <c r="W25" s="84">
        <f>+V25+V26+V27+V28</f>
        <v>0</v>
      </c>
      <c r="X25" s="27">
        <v>0</v>
      </c>
      <c r="Y25" s="27">
        <v>0</v>
      </c>
      <c r="Z25" s="27">
        <v>0</v>
      </c>
      <c r="AA25" s="27">
        <v>0</v>
      </c>
      <c r="AB25" s="84">
        <f>+AA25+AA26+AA27+AA28</f>
        <v>0</v>
      </c>
      <c r="AC25" s="27">
        <v>0</v>
      </c>
      <c r="AD25" s="27">
        <v>0</v>
      </c>
      <c r="AE25" s="27">
        <v>0</v>
      </c>
      <c r="AF25" s="27">
        <v>93800000</v>
      </c>
      <c r="AG25" s="84">
        <f>+AF25+AF26+AF27+AF28</f>
        <v>320600000</v>
      </c>
      <c r="AH25" s="27">
        <v>54600000</v>
      </c>
      <c r="AI25" s="27">
        <v>54600000</v>
      </c>
      <c r="AJ25" s="27">
        <v>54600000</v>
      </c>
      <c r="AK25" s="27">
        <v>0</v>
      </c>
      <c r="AL25" s="84">
        <f>+AK25+AK26+AK27+AK28</f>
        <v>0</v>
      </c>
      <c r="AM25" s="27">
        <v>0</v>
      </c>
      <c r="AN25" s="27">
        <v>0</v>
      </c>
      <c r="AO25" s="27">
        <v>0</v>
      </c>
      <c r="AP25" s="27">
        <v>0</v>
      </c>
      <c r="AQ25" s="27">
        <v>0</v>
      </c>
      <c r="AR25" s="27">
        <v>0</v>
      </c>
      <c r="AS25" s="27">
        <v>0</v>
      </c>
      <c r="AT25" s="27">
        <v>0</v>
      </c>
      <c r="AU25" s="6">
        <f t="shared" si="6"/>
        <v>102200000</v>
      </c>
      <c r="AV25" s="84">
        <f>C25+M25+R25+W25+AB25+AG25+AL25</f>
        <v>329000000</v>
      </c>
      <c r="AW25" s="27">
        <f t="shared" si="4"/>
        <v>63000000</v>
      </c>
      <c r="AX25" s="27">
        <f t="shared" si="5"/>
        <v>57400000</v>
      </c>
      <c r="AY25" s="27">
        <f t="shared" si="1"/>
        <v>57400000</v>
      </c>
      <c r="AZ25" s="11"/>
    </row>
    <row r="26" spans="1:54" ht="39" customHeight="1" x14ac:dyDescent="0.2">
      <c r="A26" s="14" t="s">
        <v>40</v>
      </c>
      <c r="B26" s="27">
        <v>0</v>
      </c>
      <c r="C26" s="85"/>
      <c r="D26" s="27">
        <v>0</v>
      </c>
      <c r="E26" s="27">
        <v>0</v>
      </c>
      <c r="F26" s="27">
        <v>0</v>
      </c>
      <c r="G26" s="27">
        <v>0</v>
      </c>
      <c r="H26" s="88"/>
      <c r="I26" s="27">
        <v>0</v>
      </c>
      <c r="J26" s="27">
        <v>0</v>
      </c>
      <c r="K26" s="27">
        <v>0</v>
      </c>
      <c r="L26" s="27">
        <v>0</v>
      </c>
      <c r="M26" s="85"/>
      <c r="N26" s="27">
        <v>0</v>
      </c>
      <c r="O26" s="27">
        <v>0</v>
      </c>
      <c r="P26" s="27">
        <v>0</v>
      </c>
      <c r="Q26" s="27">
        <v>0</v>
      </c>
      <c r="R26" s="85"/>
      <c r="S26" s="27">
        <v>0</v>
      </c>
      <c r="T26" s="27">
        <v>0</v>
      </c>
      <c r="U26" s="27">
        <v>0</v>
      </c>
      <c r="V26" s="27">
        <v>0</v>
      </c>
      <c r="W26" s="85"/>
      <c r="X26" s="27">
        <v>0</v>
      </c>
      <c r="Y26" s="27">
        <v>0</v>
      </c>
      <c r="Z26" s="27">
        <v>0</v>
      </c>
      <c r="AA26" s="27">
        <v>0</v>
      </c>
      <c r="AB26" s="85"/>
      <c r="AC26" s="27">
        <v>0</v>
      </c>
      <c r="AD26" s="27">
        <v>0</v>
      </c>
      <c r="AE26" s="27">
        <v>0</v>
      </c>
      <c r="AF26" s="27">
        <v>32550000</v>
      </c>
      <c r="AG26" s="85"/>
      <c r="AH26" s="27">
        <v>24150000</v>
      </c>
      <c r="AI26" s="27">
        <v>19950000</v>
      </c>
      <c r="AJ26" s="27">
        <v>19950000</v>
      </c>
      <c r="AK26" s="27">
        <v>0</v>
      </c>
      <c r="AL26" s="85"/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6">
        <f t="shared" si="6"/>
        <v>32550000</v>
      </c>
      <c r="AV26" s="85"/>
      <c r="AW26" s="27">
        <f t="shared" si="4"/>
        <v>24150000</v>
      </c>
      <c r="AX26" s="27">
        <f t="shared" si="5"/>
        <v>19950000</v>
      </c>
      <c r="AY26" s="27">
        <f t="shared" si="1"/>
        <v>19950000</v>
      </c>
      <c r="AZ26" s="11"/>
    </row>
    <row r="27" spans="1:54" ht="50.25" customHeight="1" x14ac:dyDescent="0.2">
      <c r="A27" s="14" t="s">
        <v>41</v>
      </c>
      <c r="B27" s="27">
        <v>0</v>
      </c>
      <c r="C27" s="85"/>
      <c r="D27" s="27">
        <v>0</v>
      </c>
      <c r="E27" s="27">
        <v>0</v>
      </c>
      <c r="F27" s="27">
        <v>0</v>
      </c>
      <c r="G27" s="27">
        <v>0</v>
      </c>
      <c r="H27" s="88"/>
      <c r="I27" s="27">
        <v>0</v>
      </c>
      <c r="J27" s="27">
        <v>0</v>
      </c>
      <c r="K27" s="27">
        <v>0</v>
      </c>
      <c r="L27" s="27">
        <v>0</v>
      </c>
      <c r="M27" s="85"/>
      <c r="N27" s="27">
        <v>0</v>
      </c>
      <c r="O27" s="27">
        <v>0</v>
      </c>
      <c r="P27" s="27">
        <v>0</v>
      </c>
      <c r="Q27" s="27">
        <v>0</v>
      </c>
      <c r="R27" s="85"/>
      <c r="S27" s="27">
        <v>0</v>
      </c>
      <c r="T27" s="27">
        <v>0</v>
      </c>
      <c r="U27" s="27">
        <v>0</v>
      </c>
      <c r="V27" s="27">
        <v>0</v>
      </c>
      <c r="W27" s="85"/>
      <c r="X27" s="27">
        <v>0</v>
      </c>
      <c r="Y27" s="27">
        <v>0</v>
      </c>
      <c r="Z27" s="27">
        <v>0</v>
      </c>
      <c r="AA27" s="27">
        <v>0</v>
      </c>
      <c r="AB27" s="85"/>
      <c r="AC27" s="27">
        <v>0</v>
      </c>
      <c r="AD27" s="27">
        <v>0</v>
      </c>
      <c r="AE27" s="27">
        <v>0</v>
      </c>
      <c r="AF27" s="27">
        <v>73675000</v>
      </c>
      <c r="AG27" s="85"/>
      <c r="AH27" s="27">
        <v>69203333</v>
      </c>
      <c r="AI27" s="27">
        <v>44475000</v>
      </c>
      <c r="AJ27" s="27">
        <v>44475000</v>
      </c>
      <c r="AK27" s="27">
        <v>0</v>
      </c>
      <c r="AL27" s="85"/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6">
        <f t="shared" si="6"/>
        <v>73675000</v>
      </c>
      <c r="AV27" s="85"/>
      <c r="AW27" s="27">
        <f t="shared" si="4"/>
        <v>69203333</v>
      </c>
      <c r="AX27" s="27">
        <f t="shared" si="5"/>
        <v>44475000</v>
      </c>
      <c r="AY27" s="27">
        <f t="shared" si="1"/>
        <v>44475000</v>
      </c>
      <c r="AZ27" s="11"/>
      <c r="BA27" s="29"/>
    </row>
    <row r="28" spans="1:54" ht="51" customHeight="1" x14ac:dyDescent="0.2">
      <c r="A28" s="14" t="s">
        <v>42</v>
      </c>
      <c r="B28" s="27">
        <v>0</v>
      </c>
      <c r="C28" s="86"/>
      <c r="D28" s="27">
        <v>0</v>
      </c>
      <c r="E28" s="27">
        <v>0</v>
      </c>
      <c r="F28" s="27">
        <v>0</v>
      </c>
      <c r="G28" s="27">
        <v>0</v>
      </c>
      <c r="H28" s="89"/>
      <c r="I28" s="27">
        <v>0</v>
      </c>
      <c r="J28" s="27">
        <v>0</v>
      </c>
      <c r="K28" s="27">
        <v>0</v>
      </c>
      <c r="L28" s="27">
        <v>0</v>
      </c>
      <c r="M28" s="86"/>
      <c r="N28" s="27">
        <v>0</v>
      </c>
      <c r="O28" s="27">
        <v>0</v>
      </c>
      <c r="P28" s="27">
        <v>0</v>
      </c>
      <c r="Q28" s="27">
        <v>0</v>
      </c>
      <c r="R28" s="86"/>
      <c r="S28" s="27">
        <v>0</v>
      </c>
      <c r="T28" s="27">
        <v>0</v>
      </c>
      <c r="U28" s="27">
        <v>0</v>
      </c>
      <c r="V28" s="27">
        <v>0</v>
      </c>
      <c r="W28" s="86"/>
      <c r="X28" s="27">
        <v>0</v>
      </c>
      <c r="Y28" s="27">
        <v>0</v>
      </c>
      <c r="Z28" s="27">
        <v>0</v>
      </c>
      <c r="AA28" s="27">
        <v>0</v>
      </c>
      <c r="AB28" s="86"/>
      <c r="AC28" s="27">
        <v>0</v>
      </c>
      <c r="AD28" s="27">
        <v>0</v>
      </c>
      <c r="AE28" s="27">
        <v>0</v>
      </c>
      <c r="AF28" s="27">
        <v>120575000</v>
      </c>
      <c r="AG28" s="86"/>
      <c r="AH28" s="27">
        <v>108203334</v>
      </c>
      <c r="AI28" s="27">
        <v>72275000</v>
      </c>
      <c r="AJ28" s="27">
        <v>72275000</v>
      </c>
      <c r="AK28" s="27">
        <v>0</v>
      </c>
      <c r="AL28" s="86"/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6">
        <f t="shared" si="6"/>
        <v>120575000</v>
      </c>
      <c r="AV28" s="86"/>
      <c r="AW28" s="27">
        <f t="shared" si="4"/>
        <v>108203334</v>
      </c>
      <c r="AX28" s="27">
        <f t="shared" si="5"/>
        <v>72275000</v>
      </c>
      <c r="AY28" s="27">
        <f t="shared" si="1"/>
        <v>72275000</v>
      </c>
      <c r="AZ28" s="11"/>
    </row>
    <row r="29" spans="1:54" ht="39" customHeight="1" x14ac:dyDescent="0.2">
      <c r="A29" s="15" t="s">
        <v>43</v>
      </c>
      <c r="B29" s="27">
        <v>0</v>
      </c>
      <c r="C29" s="84">
        <f>+B29+B30+B31+B32+B33+B35+B36</f>
        <v>80000000</v>
      </c>
      <c r="D29" s="27">
        <v>0</v>
      </c>
      <c r="E29" s="27">
        <v>0</v>
      </c>
      <c r="F29" s="27">
        <v>0</v>
      </c>
      <c r="G29" s="27">
        <v>0</v>
      </c>
      <c r="H29" s="87"/>
      <c r="I29" s="27">
        <v>0</v>
      </c>
      <c r="J29" s="27">
        <v>0</v>
      </c>
      <c r="K29" s="27">
        <v>0</v>
      </c>
      <c r="L29" s="27">
        <v>0</v>
      </c>
      <c r="M29" s="84"/>
      <c r="N29" s="27">
        <v>0</v>
      </c>
      <c r="O29" s="27">
        <v>0</v>
      </c>
      <c r="P29" s="27">
        <v>0</v>
      </c>
      <c r="Q29" s="27">
        <v>0</v>
      </c>
      <c r="R29" s="84"/>
      <c r="S29" s="27">
        <v>0</v>
      </c>
      <c r="T29" s="27">
        <v>0</v>
      </c>
      <c r="U29" s="27">
        <v>0</v>
      </c>
      <c r="V29" s="27">
        <v>0</v>
      </c>
      <c r="W29" s="84"/>
      <c r="X29" s="27">
        <v>0</v>
      </c>
      <c r="Y29" s="27">
        <v>0</v>
      </c>
      <c r="Z29" s="27">
        <v>0</v>
      </c>
      <c r="AA29" s="27">
        <v>0</v>
      </c>
      <c r="AB29" s="84"/>
      <c r="AC29" s="27">
        <v>0</v>
      </c>
      <c r="AD29" s="27">
        <v>0</v>
      </c>
      <c r="AE29" s="27">
        <v>0</v>
      </c>
      <c r="AF29" s="27">
        <v>100000000</v>
      </c>
      <c r="AG29" s="84">
        <f>+AF29+AF30+AF31+AF32+AF33+AF35+AF36</f>
        <v>327450000</v>
      </c>
      <c r="AH29" s="27">
        <v>100000000</v>
      </c>
      <c r="AI29" s="27">
        <v>60000000</v>
      </c>
      <c r="AJ29" s="27">
        <v>60000000</v>
      </c>
      <c r="AK29" s="27">
        <v>0</v>
      </c>
      <c r="AL29" s="84"/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6">
        <f t="shared" si="6"/>
        <v>100000000</v>
      </c>
      <c r="AV29" s="84">
        <f>C29+M29+R29+W29+AB29+AG29+AL29</f>
        <v>407450000</v>
      </c>
      <c r="AW29" s="27">
        <f t="shared" si="4"/>
        <v>100000000</v>
      </c>
      <c r="AX29" s="27">
        <f t="shared" si="5"/>
        <v>60000000</v>
      </c>
      <c r="AY29" s="27">
        <f t="shared" si="1"/>
        <v>60000000</v>
      </c>
      <c r="AZ29" s="11"/>
    </row>
    <row r="30" spans="1:54" ht="39" customHeight="1" x14ac:dyDescent="0.2">
      <c r="A30" s="15" t="s">
        <v>44</v>
      </c>
      <c r="B30" s="27">
        <v>0</v>
      </c>
      <c r="C30" s="85"/>
      <c r="D30" s="27">
        <v>0</v>
      </c>
      <c r="E30" s="27">
        <v>0</v>
      </c>
      <c r="F30" s="27">
        <v>0</v>
      </c>
      <c r="G30" s="27">
        <v>0</v>
      </c>
      <c r="H30" s="88"/>
      <c r="I30" s="27">
        <v>0</v>
      </c>
      <c r="J30" s="27">
        <v>0</v>
      </c>
      <c r="K30" s="27">
        <v>0</v>
      </c>
      <c r="L30" s="27">
        <v>0</v>
      </c>
      <c r="M30" s="85"/>
      <c r="N30" s="27">
        <v>0</v>
      </c>
      <c r="O30" s="27">
        <v>0</v>
      </c>
      <c r="P30" s="27">
        <v>0</v>
      </c>
      <c r="Q30" s="27">
        <v>0</v>
      </c>
      <c r="R30" s="85"/>
      <c r="S30" s="27">
        <v>0</v>
      </c>
      <c r="T30" s="27">
        <v>0</v>
      </c>
      <c r="U30" s="27">
        <v>0</v>
      </c>
      <c r="V30" s="27">
        <v>0</v>
      </c>
      <c r="W30" s="85"/>
      <c r="X30" s="27">
        <v>0</v>
      </c>
      <c r="Y30" s="27">
        <v>0</v>
      </c>
      <c r="Z30" s="27">
        <v>0</v>
      </c>
      <c r="AA30" s="27">
        <v>0</v>
      </c>
      <c r="AB30" s="85"/>
      <c r="AC30" s="27">
        <v>0</v>
      </c>
      <c r="AD30" s="27">
        <v>0</v>
      </c>
      <c r="AE30" s="27">
        <v>0</v>
      </c>
      <c r="AF30" s="27">
        <v>68257000</v>
      </c>
      <c r="AG30" s="85"/>
      <c r="AH30" s="27">
        <v>64816000</v>
      </c>
      <c r="AI30" s="27">
        <v>39888000</v>
      </c>
      <c r="AJ30" s="27">
        <v>39888000</v>
      </c>
      <c r="AK30" s="27">
        <v>0</v>
      </c>
      <c r="AL30" s="85"/>
      <c r="AM30" s="27">
        <v>0</v>
      </c>
      <c r="AN30" s="27">
        <v>0</v>
      </c>
      <c r="AO30" s="27">
        <v>0</v>
      </c>
      <c r="AP30" s="27">
        <v>0</v>
      </c>
      <c r="AQ30" s="27">
        <v>0</v>
      </c>
      <c r="AR30" s="27">
        <v>0</v>
      </c>
      <c r="AS30" s="27">
        <v>0</v>
      </c>
      <c r="AT30" s="27">
        <v>0</v>
      </c>
      <c r="AU30" s="6">
        <f t="shared" si="6"/>
        <v>68257000</v>
      </c>
      <c r="AV30" s="85"/>
      <c r="AW30" s="27">
        <f t="shared" si="4"/>
        <v>64816000</v>
      </c>
      <c r="AX30" s="27">
        <f t="shared" si="5"/>
        <v>39888000</v>
      </c>
      <c r="AY30" s="27">
        <f t="shared" si="1"/>
        <v>39888000</v>
      </c>
      <c r="AZ30" s="11"/>
    </row>
    <row r="31" spans="1:54" ht="39" customHeight="1" x14ac:dyDescent="0.2">
      <c r="A31" s="15" t="s">
        <v>45</v>
      </c>
      <c r="B31" s="27">
        <v>18500000</v>
      </c>
      <c r="C31" s="85"/>
      <c r="D31" s="27">
        <v>18500000</v>
      </c>
      <c r="E31" s="27">
        <v>0</v>
      </c>
      <c r="F31" s="27">
        <v>0</v>
      </c>
      <c r="G31" s="27">
        <v>0</v>
      </c>
      <c r="H31" s="88"/>
      <c r="I31" s="27">
        <v>0</v>
      </c>
      <c r="J31" s="27">
        <v>0</v>
      </c>
      <c r="K31" s="27">
        <v>0</v>
      </c>
      <c r="L31" s="27">
        <v>0</v>
      </c>
      <c r="M31" s="85"/>
      <c r="N31" s="27">
        <v>0</v>
      </c>
      <c r="O31" s="27">
        <v>0</v>
      </c>
      <c r="P31" s="27">
        <v>0</v>
      </c>
      <c r="Q31" s="27">
        <v>0</v>
      </c>
      <c r="R31" s="85"/>
      <c r="S31" s="27">
        <v>0</v>
      </c>
      <c r="T31" s="27">
        <v>0</v>
      </c>
      <c r="U31" s="27">
        <v>0</v>
      </c>
      <c r="V31" s="27">
        <v>0</v>
      </c>
      <c r="W31" s="85"/>
      <c r="X31" s="27">
        <v>0</v>
      </c>
      <c r="Y31" s="27">
        <v>0</v>
      </c>
      <c r="Z31" s="27">
        <v>0</v>
      </c>
      <c r="AA31" s="27">
        <v>0</v>
      </c>
      <c r="AB31" s="85"/>
      <c r="AC31" s="27">
        <v>0</v>
      </c>
      <c r="AD31" s="27">
        <v>0</v>
      </c>
      <c r="AE31" s="27">
        <v>0</v>
      </c>
      <c r="AF31" s="27">
        <v>18700000</v>
      </c>
      <c r="AG31" s="85"/>
      <c r="AH31" s="27">
        <v>18700000</v>
      </c>
      <c r="AI31" s="27">
        <v>18600000</v>
      </c>
      <c r="AJ31" s="27">
        <v>18600000</v>
      </c>
      <c r="AK31" s="27">
        <v>0</v>
      </c>
      <c r="AL31" s="85"/>
      <c r="AM31" s="27">
        <v>0</v>
      </c>
      <c r="AN31" s="27">
        <v>0</v>
      </c>
      <c r="AO31" s="27">
        <v>0</v>
      </c>
      <c r="AP31" s="27">
        <v>0</v>
      </c>
      <c r="AQ31" s="27">
        <v>0</v>
      </c>
      <c r="AR31" s="27">
        <v>0</v>
      </c>
      <c r="AS31" s="27">
        <v>0</v>
      </c>
      <c r="AT31" s="27">
        <v>0</v>
      </c>
      <c r="AU31" s="6">
        <f t="shared" si="6"/>
        <v>37200000</v>
      </c>
      <c r="AV31" s="85"/>
      <c r="AW31" s="27">
        <f t="shared" si="4"/>
        <v>37200000</v>
      </c>
      <c r="AX31" s="27">
        <f t="shared" si="5"/>
        <v>18600000</v>
      </c>
      <c r="AY31" s="27">
        <f t="shared" si="1"/>
        <v>18600000</v>
      </c>
      <c r="AZ31" s="11"/>
    </row>
    <row r="32" spans="1:54" ht="54" customHeight="1" x14ac:dyDescent="0.2">
      <c r="A32" s="15" t="s">
        <v>46</v>
      </c>
      <c r="B32" s="27">
        <v>0</v>
      </c>
      <c r="C32" s="85"/>
      <c r="D32" s="27">
        <v>0</v>
      </c>
      <c r="E32" s="27">
        <v>0</v>
      </c>
      <c r="F32" s="27">
        <v>0</v>
      </c>
      <c r="G32" s="27">
        <v>0</v>
      </c>
      <c r="H32" s="88"/>
      <c r="I32" s="27">
        <v>0</v>
      </c>
      <c r="J32" s="27">
        <v>0</v>
      </c>
      <c r="K32" s="27">
        <v>0</v>
      </c>
      <c r="L32" s="27">
        <v>0</v>
      </c>
      <c r="M32" s="85"/>
      <c r="N32" s="27">
        <v>0</v>
      </c>
      <c r="O32" s="27">
        <v>0</v>
      </c>
      <c r="P32" s="27">
        <v>0</v>
      </c>
      <c r="Q32" s="27">
        <v>0</v>
      </c>
      <c r="R32" s="85"/>
      <c r="S32" s="27">
        <v>0</v>
      </c>
      <c r="T32" s="27">
        <v>0</v>
      </c>
      <c r="U32" s="27">
        <v>0</v>
      </c>
      <c r="V32" s="27">
        <v>0</v>
      </c>
      <c r="W32" s="85"/>
      <c r="X32" s="27">
        <v>0</v>
      </c>
      <c r="Y32" s="27">
        <v>0</v>
      </c>
      <c r="Z32" s="27">
        <v>0</v>
      </c>
      <c r="AA32" s="27">
        <v>0</v>
      </c>
      <c r="AB32" s="85"/>
      <c r="AC32" s="27">
        <v>0</v>
      </c>
      <c r="AD32" s="27">
        <v>0</v>
      </c>
      <c r="AE32" s="27">
        <v>0</v>
      </c>
      <c r="AF32" s="27">
        <v>68007000</v>
      </c>
      <c r="AG32" s="85"/>
      <c r="AH32" s="27">
        <v>67665999</v>
      </c>
      <c r="AI32" s="27">
        <v>35538000</v>
      </c>
      <c r="AJ32" s="27">
        <v>35538000</v>
      </c>
      <c r="AK32" s="27">
        <v>0</v>
      </c>
      <c r="AL32" s="85"/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6">
        <f t="shared" si="6"/>
        <v>68007000</v>
      </c>
      <c r="AV32" s="85"/>
      <c r="AW32" s="27">
        <f t="shared" si="4"/>
        <v>67665999</v>
      </c>
      <c r="AX32" s="27">
        <f t="shared" si="5"/>
        <v>35538000</v>
      </c>
      <c r="AY32" s="27">
        <f t="shared" si="1"/>
        <v>35538000</v>
      </c>
      <c r="AZ32" s="11"/>
      <c r="BB32" s="29"/>
    </row>
    <row r="33" spans="1:53" ht="39" customHeight="1" x14ac:dyDescent="0.2">
      <c r="A33" s="15" t="s">
        <v>47</v>
      </c>
      <c r="B33" s="27">
        <v>27900000</v>
      </c>
      <c r="C33" s="85"/>
      <c r="D33" s="27">
        <v>24800001</v>
      </c>
      <c r="E33" s="27">
        <v>0</v>
      </c>
      <c r="F33" s="27">
        <v>0</v>
      </c>
      <c r="G33" s="27">
        <v>0</v>
      </c>
      <c r="H33" s="88"/>
      <c r="I33" s="27">
        <v>0</v>
      </c>
      <c r="J33" s="27">
        <v>0</v>
      </c>
      <c r="K33" s="27">
        <v>0</v>
      </c>
      <c r="L33" s="27">
        <v>0</v>
      </c>
      <c r="M33" s="85"/>
      <c r="N33" s="27">
        <v>0</v>
      </c>
      <c r="O33" s="27">
        <v>0</v>
      </c>
      <c r="P33" s="27">
        <v>0</v>
      </c>
      <c r="Q33" s="27">
        <v>0</v>
      </c>
      <c r="R33" s="85"/>
      <c r="S33" s="27">
        <v>0</v>
      </c>
      <c r="T33" s="27">
        <v>0</v>
      </c>
      <c r="U33" s="27">
        <v>0</v>
      </c>
      <c r="V33" s="27">
        <v>0</v>
      </c>
      <c r="W33" s="85"/>
      <c r="X33" s="27">
        <v>0</v>
      </c>
      <c r="Y33" s="27">
        <v>0</v>
      </c>
      <c r="Z33" s="27">
        <v>0</v>
      </c>
      <c r="AA33" s="27">
        <v>0</v>
      </c>
      <c r="AB33" s="85"/>
      <c r="AC33" s="27">
        <v>0</v>
      </c>
      <c r="AD33" s="27">
        <v>0</v>
      </c>
      <c r="AE33" s="27">
        <v>0</v>
      </c>
      <c r="AF33" s="27">
        <v>9486000</v>
      </c>
      <c r="AG33" s="85"/>
      <c r="AH33" s="27">
        <v>9134668</v>
      </c>
      <c r="AI33" s="27">
        <v>6324000</v>
      </c>
      <c r="AJ33" s="27">
        <v>6324000</v>
      </c>
      <c r="AK33" s="27">
        <v>0</v>
      </c>
      <c r="AL33" s="85"/>
      <c r="AM33" s="27">
        <v>0</v>
      </c>
      <c r="AN33" s="27">
        <v>0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6">
        <f t="shared" si="6"/>
        <v>37386000</v>
      </c>
      <c r="AV33" s="85"/>
      <c r="AW33" s="27">
        <f t="shared" si="4"/>
        <v>33934669</v>
      </c>
      <c r="AX33" s="27">
        <f t="shared" si="5"/>
        <v>6324000</v>
      </c>
      <c r="AY33" s="27">
        <f t="shared" si="1"/>
        <v>6324000</v>
      </c>
      <c r="AZ33" s="11"/>
    </row>
    <row r="34" spans="1:53" ht="39" customHeight="1" x14ac:dyDescent="0.2">
      <c r="A34" s="15" t="s">
        <v>48</v>
      </c>
      <c r="B34" s="39" t="s">
        <v>153</v>
      </c>
      <c r="C34" s="85"/>
      <c r="D34" s="39" t="s">
        <v>153</v>
      </c>
      <c r="E34" s="39" t="s">
        <v>153</v>
      </c>
      <c r="F34" s="39" t="s">
        <v>153</v>
      </c>
      <c r="G34" s="39" t="s">
        <v>153</v>
      </c>
      <c r="H34" s="88"/>
      <c r="I34" s="39" t="s">
        <v>153</v>
      </c>
      <c r="J34" s="39" t="s">
        <v>153</v>
      </c>
      <c r="K34" s="39" t="s">
        <v>153</v>
      </c>
      <c r="L34" s="39" t="s">
        <v>153</v>
      </c>
      <c r="M34" s="85"/>
      <c r="N34" s="39" t="s">
        <v>153</v>
      </c>
      <c r="O34" s="39" t="s">
        <v>153</v>
      </c>
      <c r="P34" s="39" t="s">
        <v>153</v>
      </c>
      <c r="Q34" s="39" t="s">
        <v>153</v>
      </c>
      <c r="R34" s="85"/>
      <c r="S34" s="39" t="s">
        <v>153</v>
      </c>
      <c r="T34" s="39" t="s">
        <v>153</v>
      </c>
      <c r="U34" s="39" t="s">
        <v>153</v>
      </c>
      <c r="V34" s="39" t="s">
        <v>153</v>
      </c>
      <c r="W34" s="85"/>
      <c r="X34" s="39" t="s">
        <v>153</v>
      </c>
      <c r="Y34" s="39" t="s">
        <v>153</v>
      </c>
      <c r="Z34" s="39" t="s">
        <v>153</v>
      </c>
      <c r="AA34" s="39" t="s">
        <v>153</v>
      </c>
      <c r="AB34" s="85"/>
      <c r="AC34" s="39" t="s">
        <v>153</v>
      </c>
      <c r="AD34" s="39" t="s">
        <v>153</v>
      </c>
      <c r="AE34" s="39" t="s">
        <v>153</v>
      </c>
      <c r="AF34" s="39" t="s">
        <v>153</v>
      </c>
      <c r="AG34" s="85"/>
      <c r="AH34" s="39" t="s">
        <v>153</v>
      </c>
      <c r="AI34" s="39" t="s">
        <v>153</v>
      </c>
      <c r="AJ34" s="39" t="s">
        <v>153</v>
      </c>
      <c r="AK34" s="39" t="s">
        <v>153</v>
      </c>
      <c r="AL34" s="85"/>
      <c r="AM34" s="39" t="s">
        <v>153</v>
      </c>
      <c r="AN34" s="39" t="s">
        <v>153</v>
      </c>
      <c r="AO34" s="39" t="s">
        <v>153</v>
      </c>
      <c r="AP34" s="39" t="s">
        <v>153</v>
      </c>
      <c r="AQ34" s="39" t="s">
        <v>153</v>
      </c>
      <c r="AR34" s="39" t="s">
        <v>153</v>
      </c>
      <c r="AS34" s="39" t="s">
        <v>153</v>
      </c>
      <c r="AT34" s="39" t="s">
        <v>153</v>
      </c>
      <c r="AU34" s="39" t="s">
        <v>153</v>
      </c>
      <c r="AV34" s="85"/>
      <c r="AW34" s="39" t="s">
        <v>153</v>
      </c>
      <c r="AX34" s="39" t="s">
        <v>153</v>
      </c>
      <c r="AY34" s="39" t="s">
        <v>153</v>
      </c>
      <c r="AZ34" s="39"/>
    </row>
    <row r="35" spans="1:53" ht="39" customHeight="1" x14ac:dyDescent="0.2">
      <c r="A35" s="15" t="s">
        <v>49</v>
      </c>
      <c r="B35" s="27">
        <v>25200000</v>
      </c>
      <c r="C35" s="85"/>
      <c r="D35" s="27">
        <v>25200000</v>
      </c>
      <c r="E35" s="27">
        <v>5600000</v>
      </c>
      <c r="F35" s="27">
        <v>5600000</v>
      </c>
      <c r="G35" s="27">
        <v>0</v>
      </c>
      <c r="H35" s="88"/>
      <c r="I35" s="27">
        <v>0</v>
      </c>
      <c r="J35" s="27">
        <v>0</v>
      </c>
      <c r="K35" s="27">
        <v>0</v>
      </c>
      <c r="L35" s="27">
        <v>0</v>
      </c>
      <c r="M35" s="85"/>
      <c r="N35" s="27">
        <v>0</v>
      </c>
      <c r="O35" s="27">
        <v>0</v>
      </c>
      <c r="P35" s="27">
        <v>0</v>
      </c>
      <c r="Q35" s="27">
        <v>0</v>
      </c>
      <c r="R35" s="85"/>
      <c r="S35" s="27">
        <v>0</v>
      </c>
      <c r="T35" s="27">
        <v>0</v>
      </c>
      <c r="U35" s="27">
        <v>0</v>
      </c>
      <c r="V35" s="27">
        <v>0</v>
      </c>
      <c r="W35" s="85"/>
      <c r="X35" s="27">
        <v>0</v>
      </c>
      <c r="Y35" s="27">
        <v>0</v>
      </c>
      <c r="Z35" s="27">
        <v>0</v>
      </c>
      <c r="AA35" s="27">
        <v>0</v>
      </c>
      <c r="AB35" s="85"/>
      <c r="AC35" s="27">
        <v>0</v>
      </c>
      <c r="AD35" s="27">
        <v>0</v>
      </c>
      <c r="AE35" s="27">
        <v>0</v>
      </c>
      <c r="AF35" s="50">
        <v>42000000</v>
      </c>
      <c r="AG35" s="85"/>
      <c r="AH35" s="27">
        <v>42000000</v>
      </c>
      <c r="AI35" s="27">
        <v>42000000</v>
      </c>
      <c r="AJ35" s="27">
        <v>42000000</v>
      </c>
      <c r="AK35" s="27">
        <v>0</v>
      </c>
      <c r="AL35" s="85"/>
      <c r="AM35" s="27">
        <v>0</v>
      </c>
      <c r="AN35" s="27">
        <v>0</v>
      </c>
      <c r="AO35" s="27">
        <v>0</v>
      </c>
      <c r="AP35" s="27">
        <v>0</v>
      </c>
      <c r="AQ35" s="27">
        <v>0</v>
      </c>
      <c r="AR35" s="27">
        <v>0</v>
      </c>
      <c r="AS35" s="27">
        <v>0</v>
      </c>
      <c r="AT35" s="27">
        <v>0</v>
      </c>
      <c r="AU35" s="6">
        <f t="shared" si="6"/>
        <v>67200000</v>
      </c>
      <c r="AV35" s="85"/>
      <c r="AW35" s="27">
        <f t="shared" ref="AW35:AW66" si="7">D35+I35+N35+S35+X35+AC35+AH35+AM35</f>
        <v>67200000</v>
      </c>
      <c r="AX35" s="27">
        <f t="shared" ref="AX35:AX66" si="8">E35+J35+O35+T35+Y35+AD35+AI35+AN35</f>
        <v>47600000</v>
      </c>
      <c r="AY35" s="27">
        <f t="shared" si="1"/>
        <v>47600000</v>
      </c>
      <c r="AZ35" s="11"/>
    </row>
    <row r="36" spans="1:53" ht="39" customHeight="1" x14ac:dyDescent="0.2">
      <c r="A36" s="15" t="s">
        <v>50</v>
      </c>
      <c r="B36" s="27">
        <v>8400000</v>
      </c>
      <c r="C36" s="86"/>
      <c r="D36" s="27">
        <v>0</v>
      </c>
      <c r="E36" s="27">
        <v>0</v>
      </c>
      <c r="F36" s="27">
        <v>0</v>
      </c>
      <c r="G36" s="27">
        <v>0</v>
      </c>
      <c r="H36" s="89"/>
      <c r="I36" s="27">
        <v>0</v>
      </c>
      <c r="J36" s="27">
        <v>0</v>
      </c>
      <c r="K36" s="27">
        <v>0</v>
      </c>
      <c r="L36" s="27">
        <v>0</v>
      </c>
      <c r="M36" s="86"/>
      <c r="N36" s="27">
        <v>0</v>
      </c>
      <c r="O36" s="27">
        <v>0</v>
      </c>
      <c r="P36" s="27">
        <v>0</v>
      </c>
      <c r="Q36" s="27">
        <v>0</v>
      </c>
      <c r="R36" s="86"/>
      <c r="S36" s="27">
        <v>0</v>
      </c>
      <c r="T36" s="27">
        <v>0</v>
      </c>
      <c r="U36" s="27">
        <v>0</v>
      </c>
      <c r="V36" s="27">
        <v>0</v>
      </c>
      <c r="W36" s="86"/>
      <c r="X36" s="27">
        <v>0</v>
      </c>
      <c r="Y36" s="27">
        <v>0</v>
      </c>
      <c r="Z36" s="27">
        <v>0</v>
      </c>
      <c r="AA36" s="27">
        <v>0</v>
      </c>
      <c r="AB36" s="86"/>
      <c r="AC36" s="27">
        <v>0</v>
      </c>
      <c r="AD36" s="27">
        <v>0</v>
      </c>
      <c r="AE36" s="27">
        <v>0</v>
      </c>
      <c r="AF36" s="27">
        <v>21000000</v>
      </c>
      <c r="AG36" s="86"/>
      <c r="AH36" s="27">
        <v>21000000</v>
      </c>
      <c r="AI36" s="27">
        <v>21000000</v>
      </c>
      <c r="AJ36" s="27">
        <v>21000000</v>
      </c>
      <c r="AK36" s="27">
        <v>0</v>
      </c>
      <c r="AL36" s="86"/>
      <c r="AM36" s="27">
        <v>0</v>
      </c>
      <c r="AN36" s="27">
        <v>0</v>
      </c>
      <c r="AO36" s="27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6">
        <f t="shared" ref="AU36:AU66" si="9">B36+G36+L36+Q36+V36+AA36+AF36+AK36</f>
        <v>29400000</v>
      </c>
      <c r="AV36" s="86"/>
      <c r="AW36" s="27">
        <f t="shared" si="7"/>
        <v>21000000</v>
      </c>
      <c r="AX36" s="27">
        <f t="shared" si="8"/>
        <v>21000000</v>
      </c>
      <c r="AY36" s="27">
        <f t="shared" si="1"/>
        <v>21000000</v>
      </c>
      <c r="AZ36" s="11"/>
      <c r="BA36" s="29"/>
    </row>
    <row r="37" spans="1:53" ht="39" customHeight="1" x14ac:dyDescent="0.2">
      <c r="A37" s="13" t="s">
        <v>51</v>
      </c>
      <c r="B37" s="27">
        <v>0</v>
      </c>
      <c r="C37" s="84">
        <f>+B37+B38+B39+B40+B41</f>
        <v>69497200</v>
      </c>
      <c r="D37" s="27">
        <v>0</v>
      </c>
      <c r="E37" s="27">
        <v>0</v>
      </c>
      <c r="F37" s="27">
        <v>0</v>
      </c>
      <c r="G37" s="27">
        <v>0</v>
      </c>
      <c r="H37" s="87">
        <f>+G37+G38+G39+G40+G41</f>
        <v>0</v>
      </c>
      <c r="I37" s="27">
        <v>0</v>
      </c>
      <c r="J37" s="27">
        <v>0</v>
      </c>
      <c r="K37" s="27">
        <v>0</v>
      </c>
      <c r="L37" s="27">
        <v>0</v>
      </c>
      <c r="M37" s="84">
        <f>+L37+L38+L39+L40+L41</f>
        <v>0</v>
      </c>
      <c r="N37" s="27">
        <v>0</v>
      </c>
      <c r="O37" s="27">
        <v>0</v>
      </c>
      <c r="P37" s="27">
        <v>0</v>
      </c>
      <c r="Q37" s="27">
        <v>0</v>
      </c>
      <c r="R37" s="84">
        <f>+Q37+Q38+Q39+Q40+Q41</f>
        <v>0</v>
      </c>
      <c r="S37" s="27">
        <v>0</v>
      </c>
      <c r="T37" s="27">
        <v>0</v>
      </c>
      <c r="U37" s="27">
        <v>0</v>
      </c>
      <c r="V37" s="27">
        <v>0</v>
      </c>
      <c r="W37" s="84">
        <f>+V37+V38+V39+V40+V41</f>
        <v>0</v>
      </c>
      <c r="X37" s="27">
        <v>0</v>
      </c>
      <c r="Y37" s="27">
        <v>0</v>
      </c>
      <c r="Z37" s="27">
        <v>0</v>
      </c>
      <c r="AA37" s="27">
        <v>0</v>
      </c>
      <c r="AB37" s="84">
        <f>+AA37+AA38+AA39+AA40+AA41</f>
        <v>0</v>
      </c>
      <c r="AC37" s="27">
        <v>0</v>
      </c>
      <c r="AD37" s="27">
        <v>0</v>
      </c>
      <c r="AE37" s="27">
        <v>0</v>
      </c>
      <c r="AF37" s="27">
        <v>940398550</v>
      </c>
      <c r="AG37" s="84">
        <f>+AF37+AF38+AF39+AF40+AF41</f>
        <v>1265537950</v>
      </c>
      <c r="AH37" s="27">
        <v>920417934</v>
      </c>
      <c r="AI37" s="27">
        <v>40204033.329999998</v>
      </c>
      <c r="AJ37" s="27">
        <v>40204033.329999998</v>
      </c>
      <c r="AK37" s="27">
        <v>0</v>
      </c>
      <c r="AL37" s="84">
        <f>+AK37+AK38+AK39+AK40+AK41</f>
        <v>0</v>
      </c>
      <c r="AM37" s="27">
        <v>0</v>
      </c>
      <c r="AN37" s="27">
        <v>0</v>
      </c>
      <c r="AO37" s="27">
        <v>0</v>
      </c>
      <c r="AP37" s="27">
        <v>0</v>
      </c>
      <c r="AQ37" s="87"/>
      <c r="AR37" s="27">
        <v>0</v>
      </c>
      <c r="AS37" s="27">
        <v>0</v>
      </c>
      <c r="AT37" s="27">
        <v>0</v>
      </c>
      <c r="AU37" s="6">
        <f t="shared" si="9"/>
        <v>940398550</v>
      </c>
      <c r="AV37" s="84">
        <f>C37+M37+R37+W37+AB37+AG37+AL37</f>
        <v>1335035150</v>
      </c>
      <c r="AW37" s="27">
        <f t="shared" si="7"/>
        <v>920417934</v>
      </c>
      <c r="AX37" s="27">
        <f t="shared" si="8"/>
        <v>40204033.329999998</v>
      </c>
      <c r="AY37" s="27">
        <f t="shared" si="1"/>
        <v>40204033.329999998</v>
      </c>
      <c r="AZ37" s="11"/>
    </row>
    <row r="38" spans="1:53" ht="39" customHeight="1" x14ac:dyDescent="0.2">
      <c r="A38" s="13" t="s">
        <v>52</v>
      </c>
      <c r="B38" s="27">
        <v>35897200</v>
      </c>
      <c r="C38" s="85"/>
      <c r="D38" s="27">
        <v>0</v>
      </c>
      <c r="E38" s="27">
        <v>0</v>
      </c>
      <c r="F38" s="27">
        <v>0</v>
      </c>
      <c r="G38" s="27">
        <v>0</v>
      </c>
      <c r="H38" s="88"/>
      <c r="I38" s="27">
        <v>0</v>
      </c>
      <c r="J38" s="27">
        <v>0</v>
      </c>
      <c r="K38" s="27">
        <v>0</v>
      </c>
      <c r="L38" s="27">
        <v>0</v>
      </c>
      <c r="M38" s="85"/>
      <c r="N38" s="27">
        <v>0</v>
      </c>
      <c r="O38" s="27">
        <v>0</v>
      </c>
      <c r="P38" s="27">
        <v>0</v>
      </c>
      <c r="Q38" s="27">
        <v>0</v>
      </c>
      <c r="R38" s="85"/>
      <c r="S38" s="27">
        <v>0</v>
      </c>
      <c r="T38" s="27">
        <v>0</v>
      </c>
      <c r="U38" s="27">
        <v>0</v>
      </c>
      <c r="V38" s="27">
        <v>0</v>
      </c>
      <c r="W38" s="85"/>
      <c r="X38" s="27">
        <v>0</v>
      </c>
      <c r="Y38" s="27">
        <v>0</v>
      </c>
      <c r="Z38" s="27">
        <v>0</v>
      </c>
      <c r="AA38" s="27">
        <v>0</v>
      </c>
      <c r="AB38" s="85"/>
      <c r="AC38" s="27">
        <v>0</v>
      </c>
      <c r="AD38" s="27">
        <v>0</v>
      </c>
      <c r="AE38" s="27">
        <v>0</v>
      </c>
      <c r="AF38" s="27">
        <v>217805000</v>
      </c>
      <c r="AG38" s="85"/>
      <c r="AH38" s="27">
        <v>175877283</v>
      </c>
      <c r="AI38" s="27">
        <v>130012633.33</v>
      </c>
      <c r="AJ38" s="27">
        <v>130012633.33</v>
      </c>
      <c r="AK38" s="27">
        <v>0</v>
      </c>
      <c r="AL38" s="85"/>
      <c r="AM38" s="27">
        <v>0</v>
      </c>
      <c r="AN38" s="27">
        <v>0</v>
      </c>
      <c r="AO38" s="27">
        <v>0</v>
      </c>
      <c r="AP38" s="27">
        <v>0</v>
      </c>
      <c r="AQ38" s="88"/>
      <c r="AR38" s="27">
        <v>0</v>
      </c>
      <c r="AS38" s="27">
        <v>0</v>
      </c>
      <c r="AT38" s="27">
        <v>0</v>
      </c>
      <c r="AU38" s="6">
        <f t="shared" si="9"/>
        <v>253702200</v>
      </c>
      <c r="AV38" s="85"/>
      <c r="AW38" s="27">
        <f t="shared" si="7"/>
        <v>175877283</v>
      </c>
      <c r="AX38" s="27">
        <f t="shared" si="8"/>
        <v>130012633.33</v>
      </c>
      <c r="AY38" s="27">
        <f t="shared" si="1"/>
        <v>130012633.33</v>
      </c>
      <c r="AZ38" s="11"/>
    </row>
    <row r="39" spans="1:53" ht="52.5" customHeight="1" x14ac:dyDescent="0.2">
      <c r="A39" s="13" t="s">
        <v>53</v>
      </c>
      <c r="B39" s="27">
        <v>16800000</v>
      </c>
      <c r="C39" s="85"/>
      <c r="D39" s="27">
        <v>14466667</v>
      </c>
      <c r="E39" s="27">
        <v>0</v>
      </c>
      <c r="F39" s="27">
        <v>0</v>
      </c>
      <c r="G39" s="27">
        <v>0</v>
      </c>
      <c r="H39" s="88"/>
      <c r="I39" s="27">
        <v>0</v>
      </c>
      <c r="J39" s="27">
        <v>0</v>
      </c>
      <c r="K39" s="27">
        <v>0</v>
      </c>
      <c r="L39" s="27">
        <v>0</v>
      </c>
      <c r="M39" s="85"/>
      <c r="N39" s="27">
        <v>0</v>
      </c>
      <c r="O39" s="27">
        <v>0</v>
      </c>
      <c r="P39" s="27">
        <v>0</v>
      </c>
      <c r="Q39" s="27">
        <v>0</v>
      </c>
      <c r="R39" s="85"/>
      <c r="S39" s="27">
        <v>0</v>
      </c>
      <c r="T39" s="27">
        <v>0</v>
      </c>
      <c r="U39" s="27">
        <v>0</v>
      </c>
      <c r="V39" s="27">
        <v>0</v>
      </c>
      <c r="W39" s="85"/>
      <c r="X39" s="27">
        <v>0</v>
      </c>
      <c r="Y39" s="27">
        <v>0</v>
      </c>
      <c r="Z39" s="27">
        <v>0</v>
      </c>
      <c r="AA39" s="27">
        <v>0</v>
      </c>
      <c r="AB39" s="85"/>
      <c r="AC39" s="27">
        <v>0</v>
      </c>
      <c r="AD39" s="27">
        <v>0</v>
      </c>
      <c r="AE39" s="27">
        <v>0</v>
      </c>
      <c r="AF39" s="27">
        <v>36400000</v>
      </c>
      <c r="AG39" s="85"/>
      <c r="AH39" s="27">
        <v>32200000</v>
      </c>
      <c r="AI39" s="27">
        <v>30333333.329999998</v>
      </c>
      <c r="AJ39" s="27">
        <v>30333333.329999998</v>
      </c>
      <c r="AK39" s="27">
        <v>0</v>
      </c>
      <c r="AL39" s="85"/>
      <c r="AM39" s="27">
        <v>0</v>
      </c>
      <c r="AN39" s="27">
        <v>0</v>
      </c>
      <c r="AO39" s="27">
        <v>0</v>
      </c>
      <c r="AP39" s="27">
        <v>0</v>
      </c>
      <c r="AQ39" s="88"/>
      <c r="AR39" s="27">
        <v>0</v>
      </c>
      <c r="AS39" s="27">
        <v>0</v>
      </c>
      <c r="AT39" s="27">
        <v>0</v>
      </c>
      <c r="AU39" s="6">
        <f t="shared" si="9"/>
        <v>53200000</v>
      </c>
      <c r="AV39" s="85"/>
      <c r="AW39" s="27">
        <f t="shared" si="7"/>
        <v>46666667</v>
      </c>
      <c r="AX39" s="27">
        <f t="shared" si="8"/>
        <v>30333333.329999998</v>
      </c>
      <c r="AY39" s="27">
        <f t="shared" si="1"/>
        <v>30333333.329999998</v>
      </c>
      <c r="AZ39" s="11"/>
    </row>
    <row r="40" spans="1:53" ht="39" customHeight="1" x14ac:dyDescent="0.2">
      <c r="A40" s="13" t="s">
        <v>54</v>
      </c>
      <c r="B40" s="27">
        <v>0</v>
      </c>
      <c r="C40" s="85"/>
      <c r="D40" s="27">
        <v>0</v>
      </c>
      <c r="E40" s="27">
        <v>0</v>
      </c>
      <c r="F40" s="27">
        <v>0</v>
      </c>
      <c r="G40" s="27">
        <v>0</v>
      </c>
      <c r="H40" s="88"/>
      <c r="I40" s="27">
        <v>0</v>
      </c>
      <c r="J40" s="27">
        <v>0</v>
      </c>
      <c r="K40" s="27">
        <v>0</v>
      </c>
      <c r="L40" s="27">
        <v>0</v>
      </c>
      <c r="M40" s="85"/>
      <c r="N40" s="27">
        <v>0</v>
      </c>
      <c r="O40" s="27">
        <v>0</v>
      </c>
      <c r="P40" s="27">
        <v>0</v>
      </c>
      <c r="Q40" s="27">
        <v>0</v>
      </c>
      <c r="R40" s="85"/>
      <c r="S40" s="27">
        <v>0</v>
      </c>
      <c r="T40" s="27">
        <v>0</v>
      </c>
      <c r="U40" s="27">
        <v>0</v>
      </c>
      <c r="V40" s="27">
        <v>0</v>
      </c>
      <c r="W40" s="85"/>
      <c r="X40" s="27">
        <v>0</v>
      </c>
      <c r="Y40" s="27">
        <v>0</v>
      </c>
      <c r="Z40" s="27">
        <v>0</v>
      </c>
      <c r="AA40" s="27">
        <v>0</v>
      </c>
      <c r="AB40" s="85"/>
      <c r="AC40" s="27">
        <v>0</v>
      </c>
      <c r="AD40" s="27">
        <v>0</v>
      </c>
      <c r="AE40" s="27">
        <v>0</v>
      </c>
      <c r="AF40" s="27">
        <v>21534400</v>
      </c>
      <c r="AG40" s="85"/>
      <c r="AH40" s="27">
        <v>8400000</v>
      </c>
      <c r="AI40" s="27">
        <v>0</v>
      </c>
      <c r="AJ40" s="27">
        <v>0</v>
      </c>
      <c r="AK40" s="27">
        <v>0</v>
      </c>
      <c r="AL40" s="85"/>
      <c r="AM40" s="27">
        <v>0</v>
      </c>
      <c r="AN40" s="27">
        <v>0</v>
      </c>
      <c r="AO40" s="27">
        <v>0</v>
      </c>
      <c r="AP40" s="27">
        <v>0</v>
      </c>
      <c r="AQ40" s="88"/>
      <c r="AR40" s="27">
        <v>0</v>
      </c>
      <c r="AS40" s="27">
        <v>0</v>
      </c>
      <c r="AT40" s="27">
        <v>0</v>
      </c>
      <c r="AU40" s="6">
        <f t="shared" si="9"/>
        <v>21534400</v>
      </c>
      <c r="AV40" s="85"/>
      <c r="AW40" s="27">
        <f t="shared" si="7"/>
        <v>8400000</v>
      </c>
      <c r="AX40" s="27">
        <f t="shared" si="8"/>
        <v>0</v>
      </c>
      <c r="AY40" s="27">
        <f t="shared" si="1"/>
        <v>0</v>
      </c>
      <c r="AZ40" s="11"/>
    </row>
    <row r="41" spans="1:53" ht="39" customHeight="1" x14ac:dyDescent="0.2">
      <c r="A41" s="13" t="s">
        <v>55</v>
      </c>
      <c r="B41" s="27">
        <v>16800000</v>
      </c>
      <c r="C41" s="86"/>
      <c r="D41" s="27">
        <v>14700000</v>
      </c>
      <c r="E41" s="27">
        <v>0</v>
      </c>
      <c r="F41" s="27">
        <v>0</v>
      </c>
      <c r="G41" s="27">
        <v>0</v>
      </c>
      <c r="H41" s="89"/>
      <c r="I41" s="27">
        <v>0</v>
      </c>
      <c r="J41" s="27">
        <v>0</v>
      </c>
      <c r="K41" s="27">
        <v>0</v>
      </c>
      <c r="L41" s="27">
        <v>0</v>
      </c>
      <c r="M41" s="86"/>
      <c r="N41" s="27">
        <v>0</v>
      </c>
      <c r="O41" s="27">
        <v>0</v>
      </c>
      <c r="P41" s="27">
        <v>0</v>
      </c>
      <c r="Q41" s="27">
        <v>0</v>
      </c>
      <c r="R41" s="86"/>
      <c r="S41" s="27">
        <v>0</v>
      </c>
      <c r="T41" s="27">
        <v>0</v>
      </c>
      <c r="U41" s="27">
        <v>0</v>
      </c>
      <c r="V41" s="27">
        <v>0</v>
      </c>
      <c r="W41" s="86"/>
      <c r="X41" s="27">
        <v>0</v>
      </c>
      <c r="Y41" s="27">
        <v>0</v>
      </c>
      <c r="Z41" s="27">
        <v>0</v>
      </c>
      <c r="AA41" s="27">
        <v>0</v>
      </c>
      <c r="AB41" s="86"/>
      <c r="AC41" s="27">
        <v>0</v>
      </c>
      <c r="AD41" s="27">
        <v>0</v>
      </c>
      <c r="AE41" s="27">
        <v>0</v>
      </c>
      <c r="AF41" s="27">
        <v>49400000</v>
      </c>
      <c r="AG41" s="86"/>
      <c r="AH41" s="27">
        <v>46800000</v>
      </c>
      <c r="AI41" s="27">
        <v>38400000</v>
      </c>
      <c r="AJ41" s="27">
        <v>38400000</v>
      </c>
      <c r="AK41" s="27">
        <v>0</v>
      </c>
      <c r="AL41" s="86"/>
      <c r="AM41" s="27">
        <v>0</v>
      </c>
      <c r="AN41" s="27">
        <v>0</v>
      </c>
      <c r="AO41" s="27">
        <v>0</v>
      </c>
      <c r="AP41" s="27">
        <v>0</v>
      </c>
      <c r="AQ41" s="89"/>
      <c r="AR41" s="27">
        <v>0</v>
      </c>
      <c r="AS41" s="27">
        <v>0</v>
      </c>
      <c r="AT41" s="27">
        <v>0</v>
      </c>
      <c r="AU41" s="6">
        <f t="shared" si="9"/>
        <v>66200000</v>
      </c>
      <c r="AV41" s="86"/>
      <c r="AW41" s="27">
        <f t="shared" si="7"/>
        <v>61500000</v>
      </c>
      <c r="AX41" s="27">
        <f t="shared" si="8"/>
        <v>38400000</v>
      </c>
      <c r="AY41" s="27">
        <f t="shared" si="1"/>
        <v>38400000</v>
      </c>
      <c r="AZ41" s="11"/>
      <c r="BA41" s="29"/>
    </row>
    <row r="42" spans="1:53" ht="39" customHeight="1" x14ac:dyDescent="0.2">
      <c r="A42" s="16" t="s">
        <v>56</v>
      </c>
      <c r="B42" s="27">
        <v>14760000</v>
      </c>
      <c r="C42" s="84">
        <f>+B42+B43</f>
        <v>41600000</v>
      </c>
      <c r="D42" s="27">
        <v>3360000</v>
      </c>
      <c r="E42" s="27">
        <v>0</v>
      </c>
      <c r="F42" s="27">
        <v>0</v>
      </c>
      <c r="G42" s="27">
        <v>0</v>
      </c>
      <c r="H42" s="87">
        <f>+G42+G43</f>
        <v>0</v>
      </c>
      <c r="I42" s="27">
        <v>0</v>
      </c>
      <c r="J42" s="27">
        <v>0</v>
      </c>
      <c r="K42" s="27">
        <v>0</v>
      </c>
      <c r="L42" s="27">
        <v>0</v>
      </c>
      <c r="M42" s="84">
        <v>0</v>
      </c>
      <c r="N42" s="27">
        <v>0</v>
      </c>
      <c r="O42" s="27">
        <v>0</v>
      </c>
      <c r="P42" s="27">
        <v>0</v>
      </c>
      <c r="Q42" s="27">
        <v>0</v>
      </c>
      <c r="R42" s="84">
        <f>+Q42+Q43</f>
        <v>1096240047</v>
      </c>
      <c r="S42" s="27">
        <v>0</v>
      </c>
      <c r="T42" s="27">
        <v>0</v>
      </c>
      <c r="U42" s="27">
        <v>0</v>
      </c>
      <c r="V42" s="27">
        <v>0</v>
      </c>
      <c r="W42" s="84">
        <f>+V42+V43</f>
        <v>0</v>
      </c>
      <c r="X42" s="27">
        <v>0</v>
      </c>
      <c r="Y42" s="27">
        <v>0</v>
      </c>
      <c r="Z42" s="27">
        <v>0</v>
      </c>
      <c r="AA42" s="27">
        <v>0</v>
      </c>
      <c r="AB42" s="84">
        <f>+AA42+AA43</f>
        <v>0</v>
      </c>
      <c r="AC42" s="27">
        <v>0</v>
      </c>
      <c r="AD42" s="27">
        <v>0</v>
      </c>
      <c r="AE42" s="27">
        <v>0</v>
      </c>
      <c r="AF42" s="27">
        <v>89725000</v>
      </c>
      <c r="AG42" s="84">
        <f>+AF42+AF43</f>
        <v>152005000</v>
      </c>
      <c r="AH42" s="27">
        <v>88723333</v>
      </c>
      <c r="AI42" s="27">
        <v>45150000</v>
      </c>
      <c r="AJ42" s="27">
        <v>45150000</v>
      </c>
      <c r="AK42" s="27">
        <v>0</v>
      </c>
      <c r="AL42" s="84">
        <f>+AK42+AK43</f>
        <v>0</v>
      </c>
      <c r="AM42" s="27">
        <v>0</v>
      </c>
      <c r="AN42" s="27">
        <v>0</v>
      </c>
      <c r="AO42" s="27">
        <v>0</v>
      </c>
      <c r="AP42" s="27">
        <v>0</v>
      </c>
      <c r="AQ42" s="87">
        <f>+AP42+AP43</f>
        <v>5035079027</v>
      </c>
      <c r="AR42" s="27">
        <v>0</v>
      </c>
      <c r="AS42" s="27">
        <v>0</v>
      </c>
      <c r="AT42" s="27">
        <v>0</v>
      </c>
      <c r="AU42" s="6">
        <f>B42+G42+L42+Q42+V42+AA42+AF42+AK42+AP42</f>
        <v>104485000</v>
      </c>
      <c r="AV42" s="84">
        <f>C42+H42+M42+R42+W42+AB42+AG42+AL42+AQ42</f>
        <v>6324924074</v>
      </c>
      <c r="AW42" s="27">
        <f t="shared" si="7"/>
        <v>92083333</v>
      </c>
      <c r="AX42" s="27">
        <f t="shared" si="8"/>
        <v>45150000</v>
      </c>
      <c r="AY42" s="27">
        <f t="shared" si="1"/>
        <v>45150000</v>
      </c>
      <c r="AZ42" s="51"/>
    </row>
    <row r="43" spans="1:53" ht="39" customHeight="1" x14ac:dyDescent="0.2">
      <c r="A43" s="16" t="s">
        <v>57</v>
      </c>
      <c r="B43" s="27">
        <v>26840000</v>
      </c>
      <c r="C43" s="86"/>
      <c r="D43" s="27">
        <v>22233334</v>
      </c>
      <c r="E43" s="27">
        <v>5600000</v>
      </c>
      <c r="F43" s="27">
        <v>5600000</v>
      </c>
      <c r="G43" s="27">
        <v>0</v>
      </c>
      <c r="H43" s="89"/>
      <c r="I43" s="27">
        <v>0</v>
      </c>
      <c r="J43" s="27">
        <v>0</v>
      </c>
      <c r="K43" s="27">
        <v>0</v>
      </c>
      <c r="L43" s="27">
        <v>0</v>
      </c>
      <c r="M43" s="86"/>
      <c r="N43" s="27">
        <v>0</v>
      </c>
      <c r="O43" s="27">
        <v>0</v>
      </c>
      <c r="P43" s="27">
        <v>0</v>
      </c>
      <c r="Q43" s="49">
        <v>1096240047</v>
      </c>
      <c r="R43" s="86"/>
      <c r="S43" s="27">
        <v>573650901</v>
      </c>
      <c r="T43" s="27">
        <v>166261171</v>
      </c>
      <c r="U43" s="27">
        <v>166261171</v>
      </c>
      <c r="V43" s="27">
        <v>0</v>
      </c>
      <c r="W43" s="86"/>
      <c r="X43" s="27">
        <v>0</v>
      </c>
      <c r="Y43" s="27">
        <v>0</v>
      </c>
      <c r="Z43" s="27">
        <v>0</v>
      </c>
      <c r="AA43" s="27">
        <v>0</v>
      </c>
      <c r="AB43" s="86"/>
      <c r="AC43" s="27">
        <v>0</v>
      </c>
      <c r="AD43" s="27">
        <v>0</v>
      </c>
      <c r="AE43" s="27">
        <v>0</v>
      </c>
      <c r="AF43" s="27">
        <v>62280000</v>
      </c>
      <c r="AG43" s="86"/>
      <c r="AH43" s="27">
        <v>53060000</v>
      </c>
      <c r="AI43" s="27">
        <v>53060000</v>
      </c>
      <c r="AJ43" s="27">
        <v>53060000</v>
      </c>
      <c r="AK43" s="27">
        <v>0</v>
      </c>
      <c r="AL43" s="86"/>
      <c r="AM43" s="27">
        <v>0</v>
      </c>
      <c r="AN43" s="27">
        <v>0</v>
      </c>
      <c r="AO43" s="27">
        <v>0</v>
      </c>
      <c r="AP43" s="27">
        <v>5035079027</v>
      </c>
      <c r="AQ43" s="89"/>
      <c r="AR43" s="27">
        <v>3700455372</v>
      </c>
      <c r="AS43" s="27">
        <v>0</v>
      </c>
      <c r="AT43" s="27">
        <v>0</v>
      </c>
      <c r="AU43" s="6">
        <f>B43+G43+L43+Q43+V43+AA43+AF43+AK43+AP43</f>
        <v>6220439074</v>
      </c>
      <c r="AV43" s="86"/>
      <c r="AW43" s="27">
        <f>D43+I43+N43+S43+X43+AC43+AH43+AM43+AR43</f>
        <v>4349399607</v>
      </c>
      <c r="AX43" s="27">
        <f>E43+J43+O43+T43+Y43+AD43+AI43+AN43+AS43</f>
        <v>224921171</v>
      </c>
      <c r="AY43" s="27">
        <f>+AX43</f>
        <v>224921171</v>
      </c>
      <c r="AZ43" s="52"/>
      <c r="BA43" s="29"/>
    </row>
    <row r="44" spans="1:53" ht="39" customHeight="1" x14ac:dyDescent="0.2">
      <c r="A44" s="17" t="s">
        <v>58</v>
      </c>
      <c r="B44" s="27">
        <v>25097500</v>
      </c>
      <c r="C44" s="84">
        <f>+B44+B45+B46+B47+B48+B49+B50+B51</f>
        <v>196886034</v>
      </c>
      <c r="D44" s="27">
        <v>25097500</v>
      </c>
      <c r="E44" s="27">
        <f>13397500-1400000</f>
        <v>11997500</v>
      </c>
      <c r="F44" s="27">
        <f>E44</f>
        <v>11997500</v>
      </c>
      <c r="G44" s="27">
        <v>0</v>
      </c>
      <c r="H44" s="87">
        <f>+G44+G45+G46+G47+G48+G49+G50+G51</f>
        <v>0</v>
      </c>
      <c r="I44" s="27">
        <v>0</v>
      </c>
      <c r="J44" s="27">
        <v>0</v>
      </c>
      <c r="K44" s="27">
        <v>0</v>
      </c>
      <c r="L44" s="27">
        <v>0</v>
      </c>
      <c r="M44" s="84">
        <f>+L44+L45+L46+L47+L48+L49+L50+L51</f>
        <v>0</v>
      </c>
      <c r="N44" s="27">
        <v>0</v>
      </c>
      <c r="O44" s="27">
        <v>0</v>
      </c>
      <c r="P44" s="27">
        <v>0</v>
      </c>
      <c r="Q44" s="27">
        <v>0</v>
      </c>
      <c r="R44" s="84">
        <f>+Q44+Q45+Q46+Q47+Q48+Q49+Q50+Q51</f>
        <v>0</v>
      </c>
      <c r="S44" s="27">
        <v>0</v>
      </c>
      <c r="T44" s="27">
        <v>0</v>
      </c>
      <c r="U44" s="27">
        <v>0</v>
      </c>
      <c r="V44" s="27">
        <v>0</v>
      </c>
      <c r="W44" s="84">
        <f>+V44+V45+V46+V47+V48+V49+V50+V51</f>
        <v>2383203.0699999998</v>
      </c>
      <c r="X44" s="27">
        <v>0</v>
      </c>
      <c r="Y44" s="27">
        <v>0</v>
      </c>
      <c r="Z44" s="27">
        <v>0</v>
      </c>
      <c r="AA44" s="27">
        <v>0</v>
      </c>
      <c r="AB44" s="84">
        <f>+AA44+AA45+AA46+AA47+AA48+AA49+AA50+AA51</f>
        <v>29396133.66</v>
      </c>
      <c r="AC44" s="27">
        <v>0</v>
      </c>
      <c r="AD44" s="27">
        <v>0</v>
      </c>
      <c r="AE44" s="27">
        <v>0</v>
      </c>
      <c r="AF44" s="27">
        <v>143810105</v>
      </c>
      <c r="AG44" s="84">
        <f>+AF44+AF45+AF46+AF47+AF48+AF49+AF50+AF51</f>
        <v>641269466</v>
      </c>
      <c r="AH44" s="27">
        <f>132940683.5+2100000</f>
        <v>135040683.5</v>
      </c>
      <c r="AI44" s="27">
        <f>115090683+1400000</f>
        <v>116490683</v>
      </c>
      <c r="AJ44" s="27">
        <v>115090684</v>
      </c>
      <c r="AK44" s="27">
        <v>0</v>
      </c>
      <c r="AL44" s="84">
        <f>+AK44+AK45+AK46+AK47+AK48+AK49+AK50+AK51</f>
        <v>0</v>
      </c>
      <c r="AM44" s="27">
        <v>0</v>
      </c>
      <c r="AN44" s="27">
        <v>0</v>
      </c>
      <c r="AO44" s="27">
        <v>0</v>
      </c>
      <c r="AP44" s="27">
        <v>0</v>
      </c>
      <c r="AQ44" s="87">
        <f>+AP44+AP45+AP46+AP47+AP48+AP49+AP50+AP51</f>
        <v>0</v>
      </c>
      <c r="AR44" s="27">
        <v>0</v>
      </c>
      <c r="AS44" s="27">
        <v>0</v>
      </c>
      <c r="AT44" s="27">
        <v>0</v>
      </c>
      <c r="AU44" s="6">
        <f t="shared" si="9"/>
        <v>168907605</v>
      </c>
      <c r="AV44" s="84">
        <f>C44+M44+R44+W44+AB44+AG44+AL44</f>
        <v>869934836.73000002</v>
      </c>
      <c r="AW44" s="27">
        <f t="shared" si="7"/>
        <v>160138183.5</v>
      </c>
      <c r="AX44" s="27">
        <f t="shared" si="8"/>
        <v>128488183</v>
      </c>
      <c r="AY44" s="27">
        <f t="shared" si="1"/>
        <v>128488183</v>
      </c>
      <c r="AZ44" s="52"/>
    </row>
    <row r="45" spans="1:53" ht="39" customHeight="1" x14ac:dyDescent="0.2">
      <c r="A45" s="17" t="s">
        <v>59</v>
      </c>
      <c r="B45" s="27">
        <v>0</v>
      </c>
      <c r="C45" s="85"/>
      <c r="D45" s="27">
        <v>0</v>
      </c>
      <c r="E45" s="27">
        <v>0</v>
      </c>
      <c r="F45" s="27">
        <v>0</v>
      </c>
      <c r="G45" s="27">
        <v>0</v>
      </c>
      <c r="H45" s="88"/>
      <c r="I45" s="27">
        <v>0</v>
      </c>
      <c r="J45" s="27">
        <v>0</v>
      </c>
      <c r="K45" s="27">
        <v>0</v>
      </c>
      <c r="L45" s="27">
        <v>0</v>
      </c>
      <c r="M45" s="85"/>
      <c r="N45" s="27">
        <v>0</v>
      </c>
      <c r="O45" s="27">
        <v>0</v>
      </c>
      <c r="P45" s="27">
        <v>0</v>
      </c>
      <c r="Q45" s="27">
        <v>0</v>
      </c>
      <c r="R45" s="85"/>
      <c r="S45" s="27">
        <v>0</v>
      </c>
      <c r="T45" s="27">
        <v>0</v>
      </c>
      <c r="U45" s="27">
        <v>0</v>
      </c>
      <c r="V45" s="27">
        <v>0</v>
      </c>
      <c r="W45" s="85"/>
      <c r="X45" s="27">
        <v>0</v>
      </c>
      <c r="Y45" s="27">
        <v>0</v>
      </c>
      <c r="Z45" s="27">
        <v>0</v>
      </c>
      <c r="AA45" s="27">
        <v>0</v>
      </c>
      <c r="AB45" s="85"/>
      <c r="AC45" s="27">
        <v>0</v>
      </c>
      <c r="AD45" s="27">
        <v>0</v>
      </c>
      <c r="AE45" s="27">
        <v>0</v>
      </c>
      <c r="AF45" s="27">
        <v>23550000</v>
      </c>
      <c r="AG45" s="85"/>
      <c r="AH45" s="27">
        <v>21250000</v>
      </c>
      <c r="AI45" s="27">
        <v>16150000</v>
      </c>
      <c r="AJ45" s="27">
        <v>16150000</v>
      </c>
      <c r="AK45" s="27">
        <v>0</v>
      </c>
      <c r="AL45" s="85"/>
      <c r="AM45" s="27">
        <v>0</v>
      </c>
      <c r="AN45" s="27">
        <v>0</v>
      </c>
      <c r="AO45" s="27">
        <v>0</v>
      </c>
      <c r="AP45" s="27">
        <v>0</v>
      </c>
      <c r="AQ45" s="88"/>
      <c r="AR45" s="27">
        <v>0</v>
      </c>
      <c r="AS45" s="27">
        <v>0</v>
      </c>
      <c r="AT45" s="27">
        <v>0</v>
      </c>
      <c r="AU45" s="6">
        <f t="shared" si="9"/>
        <v>23550000</v>
      </c>
      <c r="AV45" s="85"/>
      <c r="AW45" s="27">
        <f t="shared" si="7"/>
        <v>21250000</v>
      </c>
      <c r="AX45" s="27">
        <f t="shared" si="8"/>
        <v>16150000</v>
      </c>
      <c r="AY45" s="27">
        <f t="shared" si="1"/>
        <v>16150000</v>
      </c>
      <c r="AZ45" s="11"/>
    </row>
    <row r="46" spans="1:53" ht="39" customHeight="1" x14ac:dyDescent="0.2">
      <c r="A46" s="17" t="s">
        <v>60</v>
      </c>
      <c r="B46" s="27">
        <v>40552500</v>
      </c>
      <c r="C46" s="85"/>
      <c r="D46" s="27">
        <f>30255000+3447500</f>
        <v>33702500</v>
      </c>
      <c r="E46" s="27">
        <f>15950000+647500-1400000</f>
        <v>15197500</v>
      </c>
      <c r="F46" s="27">
        <f>E46</f>
        <v>15197500</v>
      </c>
      <c r="G46" s="27">
        <v>0</v>
      </c>
      <c r="H46" s="88"/>
      <c r="I46" s="27">
        <v>0</v>
      </c>
      <c r="J46" s="27">
        <v>0</v>
      </c>
      <c r="K46" s="27">
        <v>0</v>
      </c>
      <c r="L46" s="27">
        <v>0</v>
      </c>
      <c r="M46" s="85"/>
      <c r="N46" s="27">
        <v>0</v>
      </c>
      <c r="O46" s="27">
        <v>0</v>
      </c>
      <c r="P46" s="27">
        <v>0</v>
      </c>
      <c r="Q46" s="27">
        <v>0</v>
      </c>
      <c r="R46" s="85"/>
      <c r="S46" s="27">
        <v>0</v>
      </c>
      <c r="T46" s="27">
        <v>0</v>
      </c>
      <c r="U46" s="27">
        <v>0</v>
      </c>
      <c r="V46" s="27">
        <v>0</v>
      </c>
      <c r="W46" s="85"/>
      <c r="X46" s="27">
        <v>0</v>
      </c>
      <c r="Y46" s="27">
        <v>0</v>
      </c>
      <c r="Z46" s="27">
        <v>0</v>
      </c>
      <c r="AA46" s="27">
        <v>0</v>
      </c>
      <c r="AB46" s="85"/>
      <c r="AC46" s="27">
        <v>0</v>
      </c>
      <c r="AD46" s="27">
        <v>0</v>
      </c>
      <c r="AE46" s="27">
        <v>0</v>
      </c>
      <c r="AF46" s="27">
        <v>116102500</v>
      </c>
      <c r="AG46" s="85"/>
      <c r="AH46" s="27">
        <f>115145000+2100000-3447500</f>
        <v>113797500</v>
      </c>
      <c r="AI46" s="27">
        <f>87028114-647500+1400000</f>
        <v>87780614</v>
      </c>
      <c r="AJ46" s="27">
        <f>87028114-647500</f>
        <v>86380614</v>
      </c>
      <c r="AK46" s="27">
        <v>0</v>
      </c>
      <c r="AL46" s="85"/>
      <c r="AM46" s="27">
        <v>0</v>
      </c>
      <c r="AN46" s="27">
        <v>0</v>
      </c>
      <c r="AO46" s="27">
        <v>0</v>
      </c>
      <c r="AP46" s="27">
        <v>0</v>
      </c>
      <c r="AQ46" s="88"/>
      <c r="AR46" s="27">
        <v>0</v>
      </c>
      <c r="AS46" s="27">
        <v>0</v>
      </c>
      <c r="AT46" s="27">
        <v>0</v>
      </c>
      <c r="AU46" s="6">
        <f t="shared" si="9"/>
        <v>156655000</v>
      </c>
      <c r="AV46" s="85"/>
      <c r="AW46" s="27">
        <f t="shared" si="7"/>
        <v>147500000</v>
      </c>
      <c r="AX46" s="27">
        <f t="shared" si="8"/>
        <v>102978114</v>
      </c>
      <c r="AY46" s="27">
        <f t="shared" si="1"/>
        <v>102978114</v>
      </c>
      <c r="AZ46" s="11"/>
    </row>
    <row r="47" spans="1:53" ht="39" customHeight="1" x14ac:dyDescent="0.2">
      <c r="A47" s="17" t="s">
        <v>61</v>
      </c>
      <c r="B47" s="27">
        <v>46877000</v>
      </c>
      <c r="C47" s="85"/>
      <c r="D47" s="27">
        <v>46877000</v>
      </c>
      <c r="E47" s="27">
        <v>31320000</v>
      </c>
      <c r="F47" s="27">
        <v>31320000</v>
      </c>
      <c r="G47" s="27">
        <v>0</v>
      </c>
      <c r="H47" s="88"/>
      <c r="I47" s="27">
        <v>0</v>
      </c>
      <c r="J47" s="27">
        <v>0</v>
      </c>
      <c r="K47" s="27">
        <v>0</v>
      </c>
      <c r="L47" s="27">
        <v>0</v>
      </c>
      <c r="M47" s="85"/>
      <c r="N47" s="27">
        <v>0</v>
      </c>
      <c r="O47" s="27">
        <v>0</v>
      </c>
      <c r="P47" s="27">
        <v>0</v>
      </c>
      <c r="Q47" s="27">
        <v>0</v>
      </c>
      <c r="R47" s="85"/>
      <c r="S47" s="27">
        <v>0</v>
      </c>
      <c r="T47" s="27">
        <v>0</v>
      </c>
      <c r="U47" s="27">
        <v>0</v>
      </c>
      <c r="V47" s="27">
        <v>0</v>
      </c>
      <c r="W47" s="85"/>
      <c r="X47" s="27">
        <v>0</v>
      </c>
      <c r="Y47" s="27">
        <v>0</v>
      </c>
      <c r="Z47" s="27">
        <v>0</v>
      </c>
      <c r="AA47" s="27">
        <f>16200000+13196133.66</f>
        <v>29396133.66</v>
      </c>
      <c r="AB47" s="85"/>
      <c r="AC47" s="27">
        <v>0</v>
      </c>
      <c r="AD47" s="27">
        <v>0</v>
      </c>
      <c r="AE47" s="27">
        <v>0</v>
      </c>
      <c r="AF47" s="27">
        <f>128280294+1900000</f>
        <v>130180294</v>
      </c>
      <c r="AG47" s="85"/>
      <c r="AH47" s="27">
        <v>121603834</v>
      </c>
      <c r="AI47" s="27">
        <v>83217500</v>
      </c>
      <c r="AJ47" s="27">
        <v>83217500</v>
      </c>
      <c r="AK47" s="27">
        <v>0</v>
      </c>
      <c r="AL47" s="85"/>
      <c r="AM47" s="27">
        <v>0</v>
      </c>
      <c r="AN47" s="27">
        <v>0</v>
      </c>
      <c r="AO47" s="27">
        <v>0</v>
      </c>
      <c r="AP47" s="27">
        <v>0</v>
      </c>
      <c r="AQ47" s="88"/>
      <c r="AR47" s="27">
        <v>0</v>
      </c>
      <c r="AS47" s="27">
        <v>0</v>
      </c>
      <c r="AT47" s="27">
        <v>0</v>
      </c>
      <c r="AU47" s="6">
        <f t="shared" si="9"/>
        <v>206453427.66</v>
      </c>
      <c r="AV47" s="85"/>
      <c r="AW47" s="27">
        <f t="shared" si="7"/>
        <v>168480834</v>
      </c>
      <c r="AX47" s="27">
        <f t="shared" si="8"/>
        <v>114537500</v>
      </c>
      <c r="AY47" s="27">
        <f t="shared" si="1"/>
        <v>114537500</v>
      </c>
      <c r="AZ47" s="11"/>
    </row>
    <row r="48" spans="1:53" ht="39" customHeight="1" x14ac:dyDescent="0.2">
      <c r="A48" s="17" t="s">
        <v>62</v>
      </c>
      <c r="B48" s="27">
        <f>55708534+1850500</f>
        <v>57559034</v>
      </c>
      <c r="C48" s="85"/>
      <c r="D48" s="27">
        <v>45005933</v>
      </c>
      <c r="E48" s="27">
        <v>32797933</v>
      </c>
      <c r="F48" s="27">
        <v>32797933</v>
      </c>
      <c r="G48" s="27">
        <v>0</v>
      </c>
      <c r="H48" s="88"/>
      <c r="I48" s="27">
        <v>0</v>
      </c>
      <c r="J48" s="27">
        <v>0</v>
      </c>
      <c r="K48" s="27">
        <v>0</v>
      </c>
      <c r="L48" s="27">
        <v>0</v>
      </c>
      <c r="M48" s="85"/>
      <c r="N48" s="27">
        <v>0</v>
      </c>
      <c r="O48" s="27">
        <v>0</v>
      </c>
      <c r="P48" s="27">
        <v>0</v>
      </c>
      <c r="Q48" s="27">
        <v>0</v>
      </c>
      <c r="R48" s="85"/>
      <c r="S48" s="27">
        <v>0</v>
      </c>
      <c r="T48" s="27">
        <v>0</v>
      </c>
      <c r="U48" s="27">
        <v>0</v>
      </c>
      <c r="V48" s="27">
        <v>0</v>
      </c>
      <c r="W48" s="85"/>
      <c r="X48" s="27">
        <v>0</v>
      </c>
      <c r="Y48" s="27">
        <v>0</v>
      </c>
      <c r="Z48" s="27">
        <v>0</v>
      </c>
      <c r="AA48" s="27">
        <v>0</v>
      </c>
      <c r="AB48" s="85"/>
      <c r="AC48" s="27">
        <v>0</v>
      </c>
      <c r="AD48" s="27">
        <v>0</v>
      </c>
      <c r="AE48" s="27">
        <v>0</v>
      </c>
      <c r="AF48" s="27">
        <v>109576567</v>
      </c>
      <c r="AG48" s="85"/>
      <c r="AH48" s="27">
        <v>105364901</v>
      </c>
      <c r="AI48" s="27">
        <v>83329567</v>
      </c>
      <c r="AJ48" s="27">
        <v>83329567</v>
      </c>
      <c r="AK48" s="27">
        <v>0</v>
      </c>
      <c r="AL48" s="85"/>
      <c r="AM48" s="27">
        <v>0</v>
      </c>
      <c r="AN48" s="27">
        <v>0</v>
      </c>
      <c r="AO48" s="27">
        <v>0</v>
      </c>
      <c r="AP48" s="27">
        <v>0</v>
      </c>
      <c r="AQ48" s="88"/>
      <c r="AR48" s="27">
        <v>0</v>
      </c>
      <c r="AS48" s="27">
        <v>0</v>
      </c>
      <c r="AT48" s="27">
        <v>0</v>
      </c>
      <c r="AU48" s="6">
        <f t="shared" si="9"/>
        <v>167135601</v>
      </c>
      <c r="AV48" s="85"/>
      <c r="AW48" s="27">
        <f t="shared" si="7"/>
        <v>150370834</v>
      </c>
      <c r="AX48" s="27">
        <f t="shared" si="8"/>
        <v>116127500</v>
      </c>
      <c r="AY48" s="27">
        <f t="shared" si="1"/>
        <v>116127500</v>
      </c>
      <c r="AZ48" s="11"/>
    </row>
    <row r="49" spans="1:54" ht="39" customHeight="1" x14ac:dyDescent="0.2">
      <c r="A49" s="17" t="s">
        <v>63</v>
      </c>
      <c r="B49" s="27">
        <v>8400000</v>
      </c>
      <c r="C49" s="85"/>
      <c r="D49" s="27">
        <v>8400000</v>
      </c>
      <c r="E49" s="27">
        <v>2800000</v>
      </c>
      <c r="F49" s="27">
        <v>2800000</v>
      </c>
      <c r="G49" s="27">
        <v>0</v>
      </c>
      <c r="H49" s="88"/>
      <c r="I49" s="27">
        <v>0</v>
      </c>
      <c r="J49" s="27">
        <v>0</v>
      </c>
      <c r="K49" s="27">
        <v>0</v>
      </c>
      <c r="L49" s="27">
        <v>0</v>
      </c>
      <c r="M49" s="85"/>
      <c r="N49" s="27">
        <v>0</v>
      </c>
      <c r="O49" s="27">
        <v>0</v>
      </c>
      <c r="P49" s="27">
        <v>0</v>
      </c>
      <c r="Q49" s="27">
        <v>0</v>
      </c>
      <c r="R49" s="85"/>
      <c r="S49" s="27">
        <v>0</v>
      </c>
      <c r="T49" s="27">
        <v>0</v>
      </c>
      <c r="U49" s="27">
        <v>0</v>
      </c>
      <c r="V49" s="27">
        <v>2383203.0699999998</v>
      </c>
      <c r="W49" s="85"/>
      <c r="X49" s="27">
        <v>0</v>
      </c>
      <c r="Y49" s="27">
        <v>0</v>
      </c>
      <c r="Z49" s="27">
        <v>0</v>
      </c>
      <c r="AA49" s="27">
        <v>0</v>
      </c>
      <c r="AB49" s="85"/>
      <c r="AC49" s="27">
        <v>0</v>
      </c>
      <c r="AD49" s="27">
        <v>0</v>
      </c>
      <c r="AE49" s="27">
        <v>0</v>
      </c>
      <c r="AF49" s="27">
        <v>18900000</v>
      </c>
      <c r="AG49" s="85"/>
      <c r="AH49" s="27">
        <v>18900000</v>
      </c>
      <c r="AI49" s="27">
        <v>18900000</v>
      </c>
      <c r="AJ49" s="27">
        <v>18900000</v>
      </c>
      <c r="AK49" s="27">
        <v>0</v>
      </c>
      <c r="AL49" s="85"/>
      <c r="AM49" s="27">
        <v>0</v>
      </c>
      <c r="AN49" s="27">
        <v>0</v>
      </c>
      <c r="AO49" s="27">
        <v>0</v>
      </c>
      <c r="AP49" s="27">
        <v>0</v>
      </c>
      <c r="AQ49" s="88"/>
      <c r="AR49" s="27">
        <v>0</v>
      </c>
      <c r="AS49" s="27">
        <v>0</v>
      </c>
      <c r="AT49" s="27">
        <v>0</v>
      </c>
      <c r="AU49" s="6">
        <f t="shared" si="9"/>
        <v>29683203.07</v>
      </c>
      <c r="AV49" s="85"/>
      <c r="AW49" s="27">
        <f t="shared" si="7"/>
        <v>27300000</v>
      </c>
      <c r="AX49" s="27">
        <f t="shared" si="8"/>
        <v>21700000</v>
      </c>
      <c r="AY49" s="27">
        <f t="shared" si="1"/>
        <v>21700000</v>
      </c>
      <c r="AZ49" s="11"/>
    </row>
    <row r="50" spans="1:54" ht="39" customHeight="1" x14ac:dyDescent="0.2">
      <c r="A50" s="17" t="s">
        <v>64</v>
      </c>
      <c r="B50" s="27">
        <v>0</v>
      </c>
      <c r="C50" s="85"/>
      <c r="D50" s="27">
        <v>0</v>
      </c>
      <c r="E50" s="27">
        <v>0</v>
      </c>
      <c r="F50" s="27">
        <v>0</v>
      </c>
      <c r="G50" s="27">
        <v>0</v>
      </c>
      <c r="H50" s="88"/>
      <c r="I50" s="27">
        <v>0</v>
      </c>
      <c r="J50" s="27">
        <v>0</v>
      </c>
      <c r="K50" s="27">
        <v>0</v>
      </c>
      <c r="L50" s="27">
        <v>0</v>
      </c>
      <c r="M50" s="85"/>
      <c r="N50" s="27">
        <v>0</v>
      </c>
      <c r="O50" s="27">
        <v>0</v>
      </c>
      <c r="P50" s="27">
        <v>0</v>
      </c>
      <c r="Q50" s="27">
        <v>0</v>
      </c>
      <c r="R50" s="85"/>
      <c r="S50" s="27">
        <v>0</v>
      </c>
      <c r="T50" s="27">
        <v>0</v>
      </c>
      <c r="U50" s="27">
        <v>0</v>
      </c>
      <c r="V50" s="27">
        <v>0</v>
      </c>
      <c r="W50" s="85"/>
      <c r="X50" s="27">
        <v>0</v>
      </c>
      <c r="Y50" s="27">
        <v>0</v>
      </c>
      <c r="Z50" s="27">
        <v>0</v>
      </c>
      <c r="AA50" s="27">
        <v>0</v>
      </c>
      <c r="AB50" s="85"/>
      <c r="AC50" s="27">
        <v>0</v>
      </c>
      <c r="AD50" s="27">
        <v>0</v>
      </c>
      <c r="AE50" s="27">
        <v>0</v>
      </c>
      <c r="AF50" s="27">
        <v>2660000</v>
      </c>
      <c r="AG50" s="85"/>
      <c r="AH50" s="27">
        <v>0</v>
      </c>
      <c r="AI50" s="27">
        <v>0</v>
      </c>
      <c r="AJ50" s="27">
        <v>0</v>
      </c>
      <c r="AK50" s="27">
        <v>0</v>
      </c>
      <c r="AL50" s="85"/>
      <c r="AM50" s="27">
        <v>0</v>
      </c>
      <c r="AN50" s="27">
        <v>0</v>
      </c>
      <c r="AO50" s="27">
        <v>0</v>
      </c>
      <c r="AP50" s="27">
        <v>0</v>
      </c>
      <c r="AQ50" s="88"/>
      <c r="AR50" s="27">
        <v>0</v>
      </c>
      <c r="AS50" s="27">
        <v>0</v>
      </c>
      <c r="AT50" s="27">
        <v>0</v>
      </c>
      <c r="AU50" s="6">
        <f t="shared" si="9"/>
        <v>2660000</v>
      </c>
      <c r="AV50" s="85"/>
      <c r="AW50" s="27">
        <f t="shared" si="7"/>
        <v>0</v>
      </c>
      <c r="AX50" s="27">
        <f t="shared" si="8"/>
        <v>0</v>
      </c>
      <c r="AY50" s="27">
        <f t="shared" si="1"/>
        <v>0</v>
      </c>
      <c r="AZ50" s="11"/>
    </row>
    <row r="51" spans="1:54" ht="39" customHeight="1" x14ac:dyDescent="0.2">
      <c r="A51" s="17" t="s">
        <v>65</v>
      </c>
      <c r="B51" s="27">
        <v>18400000</v>
      </c>
      <c r="C51" s="86"/>
      <c r="D51" s="27">
        <v>8400000</v>
      </c>
      <c r="E51" s="27">
        <v>5600000</v>
      </c>
      <c r="F51" s="27">
        <v>5600000</v>
      </c>
      <c r="G51" s="27">
        <v>0</v>
      </c>
      <c r="H51" s="89"/>
      <c r="I51" s="27">
        <v>0</v>
      </c>
      <c r="J51" s="27">
        <v>0</v>
      </c>
      <c r="K51" s="27">
        <v>0</v>
      </c>
      <c r="L51" s="27">
        <v>0</v>
      </c>
      <c r="M51" s="86"/>
      <c r="N51" s="27">
        <v>0</v>
      </c>
      <c r="O51" s="27">
        <v>0</v>
      </c>
      <c r="P51" s="27">
        <v>0</v>
      </c>
      <c r="Q51" s="27">
        <v>0</v>
      </c>
      <c r="R51" s="86"/>
      <c r="S51" s="27">
        <v>0</v>
      </c>
      <c r="T51" s="27">
        <v>0</v>
      </c>
      <c r="U51" s="27">
        <v>0</v>
      </c>
      <c r="V51" s="27">
        <v>0</v>
      </c>
      <c r="W51" s="86"/>
      <c r="X51" s="27">
        <v>0</v>
      </c>
      <c r="Y51" s="27">
        <v>0</v>
      </c>
      <c r="Z51" s="27">
        <v>0</v>
      </c>
      <c r="AA51" s="27">
        <v>0</v>
      </c>
      <c r="AB51" s="86"/>
      <c r="AC51" s="27">
        <v>0</v>
      </c>
      <c r="AD51" s="27">
        <v>0</v>
      </c>
      <c r="AE51" s="27">
        <v>0</v>
      </c>
      <c r="AF51" s="27">
        <v>96490000</v>
      </c>
      <c r="AG51" s="86"/>
      <c r="AH51" s="27">
        <v>80050000</v>
      </c>
      <c r="AI51" s="27">
        <v>62850000</v>
      </c>
      <c r="AJ51" s="27">
        <v>62850000</v>
      </c>
      <c r="AK51" s="27">
        <v>0</v>
      </c>
      <c r="AL51" s="86"/>
      <c r="AM51" s="27">
        <v>0</v>
      </c>
      <c r="AN51" s="27">
        <v>0</v>
      </c>
      <c r="AO51" s="27">
        <v>0</v>
      </c>
      <c r="AP51" s="27">
        <v>0</v>
      </c>
      <c r="AQ51" s="89"/>
      <c r="AR51" s="27">
        <v>0</v>
      </c>
      <c r="AS51" s="27">
        <v>0</v>
      </c>
      <c r="AT51" s="27">
        <v>0</v>
      </c>
      <c r="AU51" s="6">
        <f t="shared" si="9"/>
        <v>114890000</v>
      </c>
      <c r="AV51" s="86"/>
      <c r="AW51" s="27">
        <f t="shared" si="7"/>
        <v>88450000</v>
      </c>
      <c r="AX51" s="27">
        <f t="shared" si="8"/>
        <v>68450000</v>
      </c>
      <c r="AY51" s="27">
        <f t="shared" si="1"/>
        <v>68450000</v>
      </c>
      <c r="AZ51" s="11"/>
      <c r="BA51" s="29"/>
    </row>
    <row r="52" spans="1:54" ht="39" customHeight="1" x14ac:dyDescent="0.2">
      <c r="A52" s="10" t="s">
        <v>66</v>
      </c>
      <c r="B52" s="27">
        <v>0</v>
      </c>
      <c r="C52" s="84">
        <f>+B52+B54+B55+B57+B59</f>
        <v>410100000</v>
      </c>
      <c r="D52" s="27">
        <v>0</v>
      </c>
      <c r="E52" s="27">
        <v>0</v>
      </c>
      <c r="F52" s="27">
        <v>0</v>
      </c>
      <c r="G52" s="27">
        <v>0</v>
      </c>
      <c r="H52" s="87">
        <f>+G52+G54+G55+G57+G59</f>
        <v>0</v>
      </c>
      <c r="I52" s="27">
        <v>0</v>
      </c>
      <c r="J52" s="27">
        <v>0</v>
      </c>
      <c r="K52" s="27">
        <v>0</v>
      </c>
      <c r="L52" s="49">
        <v>272165762</v>
      </c>
      <c r="M52" s="84">
        <f>+L52+L54+L55+L57+L59</f>
        <v>988541815</v>
      </c>
      <c r="N52" s="27">
        <v>272165762</v>
      </c>
      <c r="O52" s="27">
        <v>0</v>
      </c>
      <c r="P52" s="27">
        <v>0</v>
      </c>
      <c r="Q52" s="27">
        <v>0</v>
      </c>
      <c r="R52" s="84">
        <f>+Q52+Q54+Q55+Q57+Q59</f>
        <v>0</v>
      </c>
      <c r="S52" s="27">
        <v>0</v>
      </c>
      <c r="T52" s="27">
        <v>0</v>
      </c>
      <c r="U52" s="27">
        <v>0</v>
      </c>
      <c r="V52" s="27">
        <v>0</v>
      </c>
      <c r="W52" s="84">
        <f>+V52+V54+V55+V57+V59</f>
        <v>0</v>
      </c>
      <c r="X52" s="27">
        <v>0</v>
      </c>
      <c r="Y52" s="27">
        <v>0</v>
      </c>
      <c r="Z52" s="27">
        <v>0</v>
      </c>
      <c r="AA52" s="27">
        <v>0</v>
      </c>
      <c r="AB52" s="84">
        <f>+AA52+AA54+AA55+AA57+AA59</f>
        <v>0</v>
      </c>
      <c r="AC52" s="27">
        <v>0</v>
      </c>
      <c r="AD52" s="27">
        <v>0</v>
      </c>
      <c r="AE52" s="27">
        <v>0</v>
      </c>
      <c r="AF52" s="27">
        <v>0</v>
      </c>
      <c r="AG52" s="84">
        <f>+AF52+AF54+AF55+AF57+AF59</f>
        <v>27900000</v>
      </c>
      <c r="AH52" s="27">
        <v>0</v>
      </c>
      <c r="AI52" s="27">
        <v>0</v>
      </c>
      <c r="AJ52" s="27">
        <v>0</v>
      </c>
      <c r="AK52" s="27">
        <v>0</v>
      </c>
      <c r="AL52" s="84">
        <f>+AK52+AK54+AK55+AK59</f>
        <v>0</v>
      </c>
      <c r="AM52" s="27">
        <v>0</v>
      </c>
      <c r="AN52" s="27">
        <v>0</v>
      </c>
      <c r="AO52" s="27">
        <v>0</v>
      </c>
      <c r="AP52" s="27">
        <v>0</v>
      </c>
      <c r="AQ52" s="27">
        <v>0</v>
      </c>
      <c r="AR52" s="27">
        <v>0</v>
      </c>
      <c r="AS52" s="27">
        <v>0</v>
      </c>
      <c r="AT52" s="27">
        <v>0</v>
      </c>
      <c r="AU52" s="6">
        <f>B52+G52+L52+Q52+V52+AA52+AF52+AK52</f>
        <v>272165762</v>
      </c>
      <c r="AV52" s="84">
        <f>C52+M52+R52+W52+AB52+AG52+AL52</f>
        <v>1426541815</v>
      </c>
      <c r="AW52" s="27">
        <f t="shared" si="7"/>
        <v>272165762</v>
      </c>
      <c r="AX52" s="27">
        <f t="shared" si="8"/>
        <v>0</v>
      </c>
      <c r="AY52" s="27">
        <f t="shared" si="1"/>
        <v>0</v>
      </c>
      <c r="AZ52" s="11"/>
    </row>
    <row r="53" spans="1:54" ht="39" customHeight="1" x14ac:dyDescent="0.2">
      <c r="A53" s="10" t="s">
        <v>67</v>
      </c>
      <c r="B53" s="39" t="s">
        <v>153</v>
      </c>
      <c r="C53" s="85"/>
      <c r="D53" s="39" t="s">
        <v>153</v>
      </c>
      <c r="E53" s="39" t="s">
        <v>153</v>
      </c>
      <c r="F53" s="39" t="s">
        <v>153</v>
      </c>
      <c r="G53" s="39" t="s">
        <v>153</v>
      </c>
      <c r="H53" s="88"/>
      <c r="I53" s="39" t="s">
        <v>153</v>
      </c>
      <c r="J53" s="39" t="s">
        <v>153</v>
      </c>
      <c r="K53" s="39" t="s">
        <v>153</v>
      </c>
      <c r="L53" s="39" t="s">
        <v>153</v>
      </c>
      <c r="M53" s="85"/>
      <c r="N53" s="39" t="s">
        <v>153</v>
      </c>
      <c r="O53" s="39" t="s">
        <v>153</v>
      </c>
      <c r="P53" s="39" t="s">
        <v>153</v>
      </c>
      <c r="Q53" s="39" t="s">
        <v>153</v>
      </c>
      <c r="R53" s="85"/>
      <c r="S53" s="39" t="s">
        <v>153</v>
      </c>
      <c r="T53" s="39" t="s">
        <v>153</v>
      </c>
      <c r="U53" s="39" t="s">
        <v>153</v>
      </c>
      <c r="V53" s="39" t="s">
        <v>153</v>
      </c>
      <c r="W53" s="85"/>
      <c r="X53" s="39" t="s">
        <v>153</v>
      </c>
      <c r="Y53" s="39" t="s">
        <v>153</v>
      </c>
      <c r="Z53" s="39" t="s">
        <v>153</v>
      </c>
      <c r="AA53" s="39" t="s">
        <v>153</v>
      </c>
      <c r="AB53" s="85"/>
      <c r="AC53" s="39" t="s">
        <v>153</v>
      </c>
      <c r="AD53" s="39" t="s">
        <v>153</v>
      </c>
      <c r="AE53" s="39" t="s">
        <v>153</v>
      </c>
      <c r="AF53" s="39" t="s">
        <v>153</v>
      </c>
      <c r="AG53" s="85"/>
      <c r="AH53" s="39" t="s">
        <v>153</v>
      </c>
      <c r="AI53" s="39" t="s">
        <v>153</v>
      </c>
      <c r="AJ53" s="39" t="s">
        <v>153</v>
      </c>
      <c r="AK53" s="39" t="s">
        <v>153</v>
      </c>
      <c r="AL53" s="85"/>
      <c r="AM53" s="39" t="s">
        <v>153</v>
      </c>
      <c r="AN53" s="39" t="s">
        <v>153</v>
      </c>
      <c r="AO53" s="39" t="s">
        <v>153</v>
      </c>
      <c r="AP53" s="27">
        <v>0</v>
      </c>
      <c r="AQ53" s="27">
        <v>0</v>
      </c>
      <c r="AR53" s="27">
        <v>0</v>
      </c>
      <c r="AS53" s="27">
        <v>0</v>
      </c>
      <c r="AT53" s="27">
        <v>0</v>
      </c>
      <c r="AU53" s="39" t="s">
        <v>153</v>
      </c>
      <c r="AV53" s="85"/>
      <c r="AW53" s="39" t="s">
        <v>153</v>
      </c>
      <c r="AX53" s="39" t="s">
        <v>153</v>
      </c>
      <c r="AY53" s="39" t="s">
        <v>153</v>
      </c>
      <c r="AZ53" s="11"/>
    </row>
    <row r="54" spans="1:54" ht="39" customHeight="1" x14ac:dyDescent="0.2">
      <c r="A54" s="10" t="s">
        <v>68</v>
      </c>
      <c r="B54" s="27">
        <v>31000000</v>
      </c>
      <c r="C54" s="85"/>
      <c r="D54" s="27">
        <v>30598614</v>
      </c>
      <c r="E54" s="27">
        <v>0</v>
      </c>
      <c r="F54" s="27">
        <v>0</v>
      </c>
      <c r="G54" s="27">
        <v>0</v>
      </c>
      <c r="H54" s="88"/>
      <c r="I54" s="27">
        <v>0</v>
      </c>
      <c r="J54" s="27">
        <v>0</v>
      </c>
      <c r="K54" s="27">
        <v>0</v>
      </c>
      <c r="L54" s="27">
        <v>716376053</v>
      </c>
      <c r="M54" s="85"/>
      <c r="N54" s="27">
        <v>100140002</v>
      </c>
      <c r="O54" s="27">
        <v>0</v>
      </c>
      <c r="P54" s="27">
        <v>0</v>
      </c>
      <c r="Q54" s="27">
        <v>0</v>
      </c>
      <c r="R54" s="85"/>
      <c r="S54" s="27">
        <v>0</v>
      </c>
      <c r="T54" s="27">
        <v>0</v>
      </c>
      <c r="U54" s="27">
        <v>0</v>
      </c>
      <c r="V54" s="27">
        <v>0</v>
      </c>
      <c r="W54" s="85"/>
      <c r="X54" s="27">
        <v>0</v>
      </c>
      <c r="Y54" s="27">
        <v>0</v>
      </c>
      <c r="Z54" s="27">
        <v>0</v>
      </c>
      <c r="AA54" s="27">
        <v>0</v>
      </c>
      <c r="AB54" s="85"/>
      <c r="AC54" s="27">
        <v>0</v>
      </c>
      <c r="AD54" s="27">
        <v>0</v>
      </c>
      <c r="AE54" s="27">
        <v>0</v>
      </c>
      <c r="AF54" s="27">
        <v>27900000</v>
      </c>
      <c r="AG54" s="85"/>
      <c r="AH54" s="27">
        <v>18600000</v>
      </c>
      <c r="AI54" s="27">
        <v>18600000</v>
      </c>
      <c r="AJ54" s="27">
        <v>18600000</v>
      </c>
      <c r="AK54" s="27">
        <v>0</v>
      </c>
      <c r="AL54" s="85"/>
      <c r="AM54" s="27">
        <v>0</v>
      </c>
      <c r="AN54" s="27">
        <v>0</v>
      </c>
      <c r="AO54" s="27">
        <v>0</v>
      </c>
      <c r="AP54" s="27">
        <v>0</v>
      </c>
      <c r="AQ54" s="27">
        <v>0</v>
      </c>
      <c r="AR54" s="27">
        <v>0</v>
      </c>
      <c r="AS54" s="27">
        <v>0</v>
      </c>
      <c r="AT54" s="27">
        <v>0</v>
      </c>
      <c r="AU54" s="6">
        <f t="shared" si="9"/>
        <v>775276053</v>
      </c>
      <c r="AV54" s="85"/>
      <c r="AW54" s="27">
        <f t="shared" si="7"/>
        <v>149338616</v>
      </c>
      <c r="AX54" s="27">
        <f t="shared" si="8"/>
        <v>18600000</v>
      </c>
      <c r="AY54" s="27">
        <f t="shared" si="1"/>
        <v>18600000</v>
      </c>
      <c r="AZ54" s="11"/>
    </row>
    <row r="55" spans="1:54" ht="39" customHeight="1" x14ac:dyDescent="0.2">
      <c r="A55" s="10" t="s">
        <v>69</v>
      </c>
      <c r="B55" s="27">
        <v>0</v>
      </c>
      <c r="C55" s="85"/>
      <c r="D55" s="27">
        <v>0</v>
      </c>
      <c r="E55" s="27">
        <v>0</v>
      </c>
      <c r="F55" s="27">
        <v>0</v>
      </c>
      <c r="G55" s="27">
        <v>0</v>
      </c>
      <c r="H55" s="88"/>
      <c r="I55" s="27">
        <v>0</v>
      </c>
      <c r="J55" s="27">
        <v>0</v>
      </c>
      <c r="K55" s="27">
        <v>0</v>
      </c>
      <c r="L55" s="27">
        <v>0</v>
      </c>
      <c r="M55" s="85"/>
      <c r="N55" s="27">
        <v>0</v>
      </c>
      <c r="O55" s="27">
        <v>0</v>
      </c>
      <c r="P55" s="27">
        <v>0</v>
      </c>
      <c r="Q55" s="27">
        <v>0</v>
      </c>
      <c r="R55" s="85"/>
      <c r="S55" s="27">
        <v>0</v>
      </c>
      <c r="T55" s="27">
        <v>0</v>
      </c>
      <c r="U55" s="27">
        <v>0</v>
      </c>
      <c r="V55" s="27">
        <v>0</v>
      </c>
      <c r="W55" s="85"/>
      <c r="X55" s="27">
        <v>0</v>
      </c>
      <c r="Y55" s="27">
        <v>0</v>
      </c>
      <c r="Z55" s="27">
        <v>0</v>
      </c>
      <c r="AA55" s="27">
        <v>0</v>
      </c>
      <c r="AB55" s="85"/>
      <c r="AC55" s="27">
        <v>0</v>
      </c>
      <c r="AD55" s="27">
        <v>0</v>
      </c>
      <c r="AE55" s="27">
        <v>0</v>
      </c>
      <c r="AF55" s="27">
        <v>0</v>
      </c>
      <c r="AG55" s="85"/>
      <c r="AH55" s="27">
        <v>0</v>
      </c>
      <c r="AI55" s="27">
        <v>0</v>
      </c>
      <c r="AJ55" s="27">
        <v>0</v>
      </c>
      <c r="AK55" s="27">
        <v>0</v>
      </c>
      <c r="AL55" s="85"/>
      <c r="AM55" s="27">
        <v>0</v>
      </c>
      <c r="AN55" s="27">
        <v>0</v>
      </c>
      <c r="AO55" s="27">
        <v>0</v>
      </c>
      <c r="AP55" s="27">
        <v>0</v>
      </c>
      <c r="AQ55" s="27">
        <v>0</v>
      </c>
      <c r="AR55" s="27">
        <v>0</v>
      </c>
      <c r="AS55" s="27">
        <v>0</v>
      </c>
      <c r="AT55" s="27">
        <v>0</v>
      </c>
      <c r="AU55" s="6">
        <f t="shared" si="9"/>
        <v>0</v>
      </c>
      <c r="AV55" s="85"/>
      <c r="AW55" s="27">
        <f t="shared" si="7"/>
        <v>0</v>
      </c>
      <c r="AX55" s="27">
        <f t="shared" si="8"/>
        <v>0</v>
      </c>
      <c r="AY55" s="27">
        <f t="shared" si="1"/>
        <v>0</v>
      </c>
      <c r="AZ55" s="11"/>
      <c r="BB55" s="29"/>
    </row>
    <row r="56" spans="1:54" ht="39" customHeight="1" x14ac:dyDescent="0.2">
      <c r="A56" s="10" t="s">
        <v>70</v>
      </c>
      <c r="B56" s="39" t="s">
        <v>153</v>
      </c>
      <c r="C56" s="85"/>
      <c r="D56" s="39" t="s">
        <v>153</v>
      </c>
      <c r="E56" s="39" t="s">
        <v>153</v>
      </c>
      <c r="F56" s="39" t="s">
        <v>153</v>
      </c>
      <c r="G56" s="39" t="s">
        <v>153</v>
      </c>
      <c r="H56" s="88"/>
      <c r="I56" s="39" t="s">
        <v>153</v>
      </c>
      <c r="J56" s="39" t="s">
        <v>153</v>
      </c>
      <c r="K56" s="39" t="s">
        <v>153</v>
      </c>
      <c r="L56" s="39" t="s">
        <v>153</v>
      </c>
      <c r="M56" s="85"/>
      <c r="N56" s="39" t="s">
        <v>153</v>
      </c>
      <c r="O56" s="39" t="s">
        <v>153</v>
      </c>
      <c r="P56" s="39" t="s">
        <v>153</v>
      </c>
      <c r="Q56" s="39" t="s">
        <v>153</v>
      </c>
      <c r="R56" s="85"/>
      <c r="S56" s="39" t="s">
        <v>153</v>
      </c>
      <c r="T56" s="39" t="s">
        <v>153</v>
      </c>
      <c r="U56" s="39" t="s">
        <v>153</v>
      </c>
      <c r="V56" s="39" t="s">
        <v>153</v>
      </c>
      <c r="W56" s="85"/>
      <c r="X56" s="39" t="s">
        <v>153</v>
      </c>
      <c r="Y56" s="39" t="s">
        <v>153</v>
      </c>
      <c r="Z56" s="39" t="s">
        <v>153</v>
      </c>
      <c r="AA56" s="39" t="s">
        <v>153</v>
      </c>
      <c r="AB56" s="85"/>
      <c r="AC56" s="39" t="s">
        <v>153</v>
      </c>
      <c r="AD56" s="39" t="s">
        <v>153</v>
      </c>
      <c r="AE56" s="39" t="s">
        <v>153</v>
      </c>
      <c r="AF56" s="39" t="s">
        <v>153</v>
      </c>
      <c r="AG56" s="85"/>
      <c r="AH56" s="39" t="s">
        <v>153</v>
      </c>
      <c r="AI56" s="39" t="s">
        <v>153</v>
      </c>
      <c r="AJ56" s="39" t="s">
        <v>153</v>
      </c>
      <c r="AK56" s="39" t="s">
        <v>153</v>
      </c>
      <c r="AL56" s="85"/>
      <c r="AM56" s="39" t="s">
        <v>153</v>
      </c>
      <c r="AN56" s="39" t="s">
        <v>153</v>
      </c>
      <c r="AO56" s="39" t="s">
        <v>153</v>
      </c>
      <c r="AP56" s="27">
        <v>0</v>
      </c>
      <c r="AQ56" s="27">
        <v>0</v>
      </c>
      <c r="AR56" s="27">
        <v>0</v>
      </c>
      <c r="AS56" s="27">
        <v>0</v>
      </c>
      <c r="AT56" s="27">
        <v>0</v>
      </c>
      <c r="AU56" s="39" t="s">
        <v>153</v>
      </c>
      <c r="AV56" s="85"/>
      <c r="AW56" s="39" t="s">
        <v>153</v>
      </c>
      <c r="AX56" s="39" t="s">
        <v>153</v>
      </c>
      <c r="AY56" s="39" t="s">
        <v>153</v>
      </c>
      <c r="AZ56" s="11"/>
    </row>
    <row r="57" spans="1:54" ht="39" customHeight="1" x14ac:dyDescent="0.2">
      <c r="A57" s="10" t="s">
        <v>71</v>
      </c>
      <c r="B57" s="27">
        <v>0</v>
      </c>
      <c r="C57" s="85"/>
      <c r="D57" s="27">
        <v>0</v>
      </c>
      <c r="E57" s="27">
        <v>0</v>
      </c>
      <c r="F57" s="27">
        <v>0</v>
      </c>
      <c r="G57" s="27">
        <v>0</v>
      </c>
      <c r="H57" s="88"/>
      <c r="I57" s="27">
        <v>0</v>
      </c>
      <c r="J57" s="27">
        <v>0</v>
      </c>
      <c r="K57" s="27">
        <v>0</v>
      </c>
      <c r="L57" s="27">
        <v>0</v>
      </c>
      <c r="M57" s="85"/>
      <c r="N57" s="27">
        <v>0</v>
      </c>
      <c r="O57" s="27">
        <v>0</v>
      </c>
      <c r="P57" s="27">
        <v>0</v>
      </c>
      <c r="Q57" s="27">
        <v>0</v>
      </c>
      <c r="R57" s="85"/>
      <c r="S57" s="27">
        <v>0</v>
      </c>
      <c r="T57" s="27">
        <v>0</v>
      </c>
      <c r="U57" s="27">
        <v>0</v>
      </c>
      <c r="V57" s="27">
        <v>0</v>
      </c>
      <c r="W57" s="85"/>
      <c r="X57" s="27">
        <v>0</v>
      </c>
      <c r="Y57" s="27">
        <v>0</v>
      </c>
      <c r="Z57" s="27">
        <v>0</v>
      </c>
      <c r="AA57" s="27">
        <v>0</v>
      </c>
      <c r="AB57" s="85"/>
      <c r="AC57" s="27">
        <v>0</v>
      </c>
      <c r="AD57" s="27">
        <v>0</v>
      </c>
      <c r="AE57" s="27">
        <v>0</v>
      </c>
      <c r="AF57" s="27">
        <v>0</v>
      </c>
      <c r="AG57" s="85"/>
      <c r="AH57" s="27">
        <v>0</v>
      </c>
      <c r="AI57" s="27">
        <v>0</v>
      </c>
      <c r="AJ57" s="27">
        <v>0</v>
      </c>
      <c r="AK57" s="27">
        <v>0</v>
      </c>
      <c r="AL57" s="85"/>
      <c r="AM57" s="27">
        <v>0</v>
      </c>
      <c r="AN57" s="27">
        <v>0</v>
      </c>
      <c r="AO57" s="27">
        <v>0</v>
      </c>
      <c r="AP57" s="27">
        <v>0</v>
      </c>
      <c r="AQ57" s="27">
        <v>0</v>
      </c>
      <c r="AR57" s="27">
        <v>0</v>
      </c>
      <c r="AS57" s="27">
        <v>0</v>
      </c>
      <c r="AT57" s="27">
        <v>0</v>
      </c>
      <c r="AU57" s="6">
        <f t="shared" si="9"/>
        <v>0</v>
      </c>
      <c r="AV57" s="85"/>
      <c r="AW57" s="27">
        <f t="shared" si="7"/>
        <v>0</v>
      </c>
      <c r="AX57" s="27">
        <f t="shared" si="8"/>
        <v>0</v>
      </c>
      <c r="AY57" s="27">
        <f t="shared" si="1"/>
        <v>0</v>
      </c>
      <c r="AZ57" s="11"/>
    </row>
    <row r="58" spans="1:54" ht="39" customHeight="1" x14ac:dyDescent="0.2">
      <c r="A58" s="10" t="s">
        <v>72</v>
      </c>
      <c r="B58" s="39" t="s">
        <v>153</v>
      </c>
      <c r="C58" s="85"/>
      <c r="D58" s="39" t="s">
        <v>153</v>
      </c>
      <c r="E58" s="39" t="s">
        <v>153</v>
      </c>
      <c r="F58" s="39" t="s">
        <v>153</v>
      </c>
      <c r="G58" s="39" t="s">
        <v>153</v>
      </c>
      <c r="H58" s="88"/>
      <c r="I58" s="39" t="s">
        <v>153</v>
      </c>
      <c r="J58" s="39" t="s">
        <v>153</v>
      </c>
      <c r="K58" s="39" t="s">
        <v>153</v>
      </c>
      <c r="L58" s="39" t="s">
        <v>153</v>
      </c>
      <c r="M58" s="85"/>
      <c r="N58" s="39" t="s">
        <v>153</v>
      </c>
      <c r="O58" s="39" t="s">
        <v>153</v>
      </c>
      <c r="P58" s="39" t="s">
        <v>153</v>
      </c>
      <c r="Q58" s="39" t="s">
        <v>153</v>
      </c>
      <c r="R58" s="85"/>
      <c r="S58" s="39" t="s">
        <v>153</v>
      </c>
      <c r="T58" s="39" t="s">
        <v>153</v>
      </c>
      <c r="U58" s="39" t="s">
        <v>153</v>
      </c>
      <c r="V58" s="39" t="s">
        <v>153</v>
      </c>
      <c r="W58" s="85"/>
      <c r="X58" s="39" t="s">
        <v>153</v>
      </c>
      <c r="Y58" s="39" t="s">
        <v>153</v>
      </c>
      <c r="Z58" s="39" t="s">
        <v>153</v>
      </c>
      <c r="AA58" s="39" t="s">
        <v>153</v>
      </c>
      <c r="AB58" s="85"/>
      <c r="AC58" s="39" t="s">
        <v>153</v>
      </c>
      <c r="AD58" s="39" t="s">
        <v>153</v>
      </c>
      <c r="AE58" s="39" t="s">
        <v>153</v>
      </c>
      <c r="AF58" s="39" t="s">
        <v>153</v>
      </c>
      <c r="AG58" s="85"/>
      <c r="AH58" s="39" t="s">
        <v>153</v>
      </c>
      <c r="AI58" s="39" t="s">
        <v>153</v>
      </c>
      <c r="AJ58" s="39" t="s">
        <v>153</v>
      </c>
      <c r="AK58" s="39" t="s">
        <v>153</v>
      </c>
      <c r="AL58" s="85"/>
      <c r="AM58" s="39" t="s">
        <v>153</v>
      </c>
      <c r="AN58" s="39" t="s">
        <v>153</v>
      </c>
      <c r="AO58" s="39" t="s">
        <v>153</v>
      </c>
      <c r="AP58" s="27">
        <v>0</v>
      </c>
      <c r="AQ58" s="27">
        <v>0</v>
      </c>
      <c r="AR58" s="27">
        <v>0</v>
      </c>
      <c r="AS58" s="27">
        <v>0</v>
      </c>
      <c r="AT58" s="27">
        <v>0</v>
      </c>
      <c r="AU58" s="39" t="s">
        <v>153</v>
      </c>
      <c r="AV58" s="85"/>
      <c r="AW58" s="39" t="s">
        <v>153</v>
      </c>
      <c r="AX58" s="39" t="s">
        <v>153</v>
      </c>
      <c r="AY58" s="39" t="s">
        <v>153</v>
      </c>
      <c r="AZ58" s="11"/>
    </row>
    <row r="59" spans="1:54" ht="39" customHeight="1" x14ac:dyDescent="0.2">
      <c r="A59" s="10" t="s">
        <v>73</v>
      </c>
      <c r="B59" s="50">
        <v>379100000</v>
      </c>
      <c r="C59" s="86"/>
      <c r="D59" s="27">
        <v>374751000</v>
      </c>
      <c r="E59" s="27">
        <v>112425300</v>
      </c>
      <c r="F59" s="27">
        <v>112425300</v>
      </c>
      <c r="G59" s="27">
        <v>0</v>
      </c>
      <c r="H59" s="89"/>
      <c r="I59" s="27">
        <v>0</v>
      </c>
      <c r="J59" s="27">
        <v>0</v>
      </c>
      <c r="K59" s="27">
        <v>0</v>
      </c>
      <c r="L59" s="27">
        <v>0</v>
      </c>
      <c r="M59" s="86"/>
      <c r="N59" s="27">
        <v>0</v>
      </c>
      <c r="O59" s="27">
        <v>0</v>
      </c>
      <c r="P59" s="27">
        <v>0</v>
      </c>
      <c r="Q59" s="27">
        <v>0</v>
      </c>
      <c r="R59" s="86"/>
      <c r="S59" s="27">
        <v>0</v>
      </c>
      <c r="T59" s="27">
        <v>0</v>
      </c>
      <c r="U59" s="27">
        <v>0</v>
      </c>
      <c r="V59" s="27">
        <v>0</v>
      </c>
      <c r="W59" s="86"/>
      <c r="X59" s="27">
        <v>0</v>
      </c>
      <c r="Y59" s="27">
        <v>0</v>
      </c>
      <c r="Z59" s="27">
        <v>0</v>
      </c>
      <c r="AA59" s="27">
        <v>0</v>
      </c>
      <c r="AB59" s="86"/>
      <c r="AC59" s="27">
        <v>0</v>
      </c>
      <c r="AD59" s="27">
        <v>0</v>
      </c>
      <c r="AE59" s="27">
        <v>0</v>
      </c>
      <c r="AF59" s="27">
        <v>0</v>
      </c>
      <c r="AG59" s="86"/>
      <c r="AH59" s="27">
        <v>0</v>
      </c>
      <c r="AI59" s="27">
        <v>0</v>
      </c>
      <c r="AJ59" s="27">
        <v>0</v>
      </c>
      <c r="AK59" s="27">
        <v>0</v>
      </c>
      <c r="AL59" s="86"/>
      <c r="AM59" s="27">
        <v>0</v>
      </c>
      <c r="AN59" s="27">
        <v>0</v>
      </c>
      <c r="AO59" s="27">
        <v>0</v>
      </c>
      <c r="AP59" s="27">
        <v>0</v>
      </c>
      <c r="AQ59" s="27">
        <v>0</v>
      </c>
      <c r="AR59" s="27">
        <v>0</v>
      </c>
      <c r="AS59" s="27">
        <v>0</v>
      </c>
      <c r="AT59" s="27">
        <v>0</v>
      </c>
      <c r="AU59" s="6">
        <f t="shared" si="9"/>
        <v>379100000</v>
      </c>
      <c r="AV59" s="86"/>
      <c r="AW59" s="27">
        <f t="shared" si="7"/>
        <v>374751000</v>
      </c>
      <c r="AX59" s="27">
        <f t="shared" si="8"/>
        <v>112425300</v>
      </c>
      <c r="AY59" s="27">
        <f t="shared" si="1"/>
        <v>112425300</v>
      </c>
      <c r="AZ59" s="11"/>
      <c r="BA59" s="29"/>
    </row>
    <row r="60" spans="1:54" ht="39" customHeight="1" x14ac:dyDescent="0.2">
      <c r="A60" s="18" t="s">
        <v>74</v>
      </c>
      <c r="B60" s="27">
        <v>9000000</v>
      </c>
      <c r="C60" s="84">
        <f>SUM(B60:B71)</f>
        <v>136400000</v>
      </c>
      <c r="D60" s="27">
        <v>13500000</v>
      </c>
      <c r="E60" s="27">
        <v>3000000</v>
      </c>
      <c r="F60" s="27">
        <v>3000000</v>
      </c>
      <c r="G60" s="27">
        <v>0</v>
      </c>
      <c r="H60" s="87">
        <f>SUM(G60:G71)</f>
        <v>0</v>
      </c>
      <c r="I60" s="27">
        <v>0</v>
      </c>
      <c r="J60" s="27">
        <v>0</v>
      </c>
      <c r="K60" s="27">
        <v>0</v>
      </c>
      <c r="L60" s="27">
        <v>0</v>
      </c>
      <c r="M60" s="84">
        <f>SUM(L60:L71)</f>
        <v>3859303574</v>
      </c>
      <c r="N60" s="27">
        <v>0</v>
      </c>
      <c r="O60" s="27">
        <v>0</v>
      </c>
      <c r="P60" s="27">
        <v>0</v>
      </c>
      <c r="Q60" s="27">
        <v>0</v>
      </c>
      <c r="R60" s="84">
        <f>SUM(Q60:Q71)</f>
        <v>0</v>
      </c>
      <c r="S60" s="27">
        <v>0</v>
      </c>
      <c r="T60" s="27">
        <v>0</v>
      </c>
      <c r="U60" s="27">
        <v>0</v>
      </c>
      <c r="V60" s="27">
        <v>0</v>
      </c>
      <c r="W60" s="84">
        <f>SUM(V60:V71)</f>
        <v>0</v>
      </c>
      <c r="X60" s="27">
        <v>0</v>
      </c>
      <c r="Y60" s="27">
        <v>0</v>
      </c>
      <c r="Z60" s="27">
        <v>0</v>
      </c>
      <c r="AA60" s="27">
        <v>0</v>
      </c>
      <c r="AB60" s="84">
        <f>SUM(AA60:AA71)</f>
        <v>0</v>
      </c>
      <c r="AC60" s="27">
        <v>0</v>
      </c>
      <c r="AD60" s="27">
        <v>0</v>
      </c>
      <c r="AE60" s="27">
        <v>0</v>
      </c>
      <c r="AF60" s="27">
        <v>13740000</v>
      </c>
      <c r="AG60" s="84">
        <f>SUM(AF60:AF71)</f>
        <v>625799999</v>
      </c>
      <c r="AH60" s="27">
        <v>13500000</v>
      </c>
      <c r="AI60" s="27">
        <v>13500000</v>
      </c>
      <c r="AJ60" s="27">
        <v>13500000</v>
      </c>
      <c r="AK60" s="27">
        <v>0</v>
      </c>
      <c r="AL60" s="84">
        <f>SUM(AK60:AK71)</f>
        <v>0</v>
      </c>
      <c r="AM60" s="27">
        <v>0</v>
      </c>
      <c r="AN60" s="27">
        <v>0</v>
      </c>
      <c r="AO60" s="27">
        <v>0</v>
      </c>
      <c r="AP60" s="27">
        <v>0</v>
      </c>
      <c r="AQ60" s="27">
        <v>0</v>
      </c>
      <c r="AR60" s="27">
        <v>0</v>
      </c>
      <c r="AS60" s="27">
        <v>0</v>
      </c>
      <c r="AT60" s="27">
        <v>0</v>
      </c>
      <c r="AU60" s="6">
        <f t="shared" si="9"/>
        <v>22740000</v>
      </c>
      <c r="AV60" s="84">
        <f>C60+M60+R60+W60+AB60+AG60+AL60</f>
        <v>4621503573</v>
      </c>
      <c r="AW60" s="27">
        <f>D60+I60+N60+S60+X60+AC60+AH60+AM60</f>
        <v>27000000</v>
      </c>
      <c r="AX60" s="27">
        <f t="shared" si="8"/>
        <v>16500000</v>
      </c>
      <c r="AY60" s="27">
        <f t="shared" si="1"/>
        <v>16500000</v>
      </c>
      <c r="AZ60" s="11"/>
    </row>
    <row r="61" spans="1:54" ht="39" customHeight="1" x14ac:dyDescent="0.2">
      <c r="A61" s="18" t="s">
        <v>75</v>
      </c>
      <c r="B61" s="27">
        <v>33600000</v>
      </c>
      <c r="C61" s="85"/>
      <c r="D61" s="27">
        <v>15000000</v>
      </c>
      <c r="E61" s="27">
        <v>3000000</v>
      </c>
      <c r="F61" s="27">
        <v>3000000</v>
      </c>
      <c r="G61" s="27">
        <v>0</v>
      </c>
      <c r="H61" s="88"/>
      <c r="I61" s="27">
        <v>0</v>
      </c>
      <c r="J61" s="27">
        <v>0</v>
      </c>
      <c r="K61" s="27">
        <v>0</v>
      </c>
      <c r="L61" s="27">
        <v>0</v>
      </c>
      <c r="M61" s="85"/>
      <c r="N61" s="27">
        <v>0</v>
      </c>
      <c r="O61" s="27">
        <v>0</v>
      </c>
      <c r="P61" s="27">
        <v>0</v>
      </c>
      <c r="Q61" s="27">
        <v>0</v>
      </c>
      <c r="R61" s="85"/>
      <c r="S61" s="27">
        <v>0</v>
      </c>
      <c r="T61" s="27">
        <v>0</v>
      </c>
      <c r="U61" s="27">
        <v>0</v>
      </c>
      <c r="V61" s="27">
        <v>0</v>
      </c>
      <c r="W61" s="85"/>
      <c r="X61" s="27">
        <v>0</v>
      </c>
      <c r="Y61" s="27">
        <v>0</v>
      </c>
      <c r="Z61" s="27">
        <v>0</v>
      </c>
      <c r="AA61" s="27">
        <v>0</v>
      </c>
      <c r="AB61" s="85"/>
      <c r="AC61" s="27">
        <v>0</v>
      </c>
      <c r="AD61" s="27">
        <v>0</v>
      </c>
      <c r="AE61" s="27">
        <v>0</v>
      </c>
      <c r="AF61" s="27">
        <v>235796900</v>
      </c>
      <c r="AG61" s="85"/>
      <c r="AH61" s="27">
        <v>231085000</v>
      </c>
      <c r="AI61" s="27">
        <v>185425000</v>
      </c>
      <c r="AJ61" s="27">
        <v>185425000</v>
      </c>
      <c r="AK61" s="27">
        <v>0</v>
      </c>
      <c r="AL61" s="85"/>
      <c r="AM61" s="27">
        <v>0</v>
      </c>
      <c r="AN61" s="27">
        <v>0</v>
      </c>
      <c r="AO61" s="27">
        <v>0</v>
      </c>
      <c r="AP61" s="27">
        <v>0</v>
      </c>
      <c r="AQ61" s="27">
        <v>0</v>
      </c>
      <c r="AR61" s="27">
        <v>0</v>
      </c>
      <c r="AS61" s="27">
        <v>0</v>
      </c>
      <c r="AT61" s="27">
        <v>0</v>
      </c>
      <c r="AU61" s="6">
        <f t="shared" si="9"/>
        <v>269396900</v>
      </c>
      <c r="AV61" s="85"/>
      <c r="AW61" s="27">
        <f t="shared" si="7"/>
        <v>246085000</v>
      </c>
      <c r="AX61" s="27">
        <f t="shared" si="8"/>
        <v>188425000</v>
      </c>
      <c r="AY61" s="27">
        <f t="shared" si="1"/>
        <v>188425000</v>
      </c>
      <c r="AZ61" s="11"/>
    </row>
    <row r="62" spans="1:54" ht="39" customHeight="1" x14ac:dyDescent="0.2">
      <c r="A62" s="18" t="s">
        <v>76</v>
      </c>
      <c r="B62" s="27">
        <v>17000000</v>
      </c>
      <c r="C62" s="85"/>
      <c r="D62" s="27">
        <v>0</v>
      </c>
      <c r="E62" s="27">
        <v>0</v>
      </c>
      <c r="F62" s="27">
        <v>0</v>
      </c>
      <c r="G62" s="27">
        <v>0</v>
      </c>
      <c r="H62" s="88"/>
      <c r="I62" s="27">
        <v>0</v>
      </c>
      <c r="J62" s="27">
        <v>0</v>
      </c>
      <c r="K62" s="27">
        <v>0</v>
      </c>
      <c r="L62" s="27">
        <v>102500000</v>
      </c>
      <c r="M62" s="85"/>
      <c r="N62" s="27">
        <v>56575000</v>
      </c>
      <c r="O62" s="27">
        <v>0</v>
      </c>
      <c r="P62" s="27">
        <v>0</v>
      </c>
      <c r="Q62" s="27">
        <v>0</v>
      </c>
      <c r="R62" s="85"/>
      <c r="S62" s="27">
        <v>0</v>
      </c>
      <c r="T62" s="27">
        <v>0</v>
      </c>
      <c r="U62" s="27">
        <v>0</v>
      </c>
      <c r="V62" s="27">
        <v>0</v>
      </c>
      <c r="W62" s="85"/>
      <c r="X62" s="27">
        <v>0</v>
      </c>
      <c r="Y62" s="27">
        <v>0</v>
      </c>
      <c r="Z62" s="27">
        <v>0</v>
      </c>
      <c r="AA62" s="27">
        <v>0</v>
      </c>
      <c r="AB62" s="85"/>
      <c r="AC62" s="27">
        <v>0</v>
      </c>
      <c r="AD62" s="27">
        <v>0</v>
      </c>
      <c r="AE62" s="27">
        <v>0</v>
      </c>
      <c r="AF62" s="27">
        <v>71552500</v>
      </c>
      <c r="AG62" s="85"/>
      <c r="AH62" s="27">
        <v>69912500</v>
      </c>
      <c r="AI62" s="27">
        <v>53512500</v>
      </c>
      <c r="AJ62" s="27">
        <v>53512500</v>
      </c>
      <c r="AK62" s="27">
        <v>0</v>
      </c>
      <c r="AL62" s="85"/>
      <c r="AM62" s="27">
        <v>0</v>
      </c>
      <c r="AN62" s="27">
        <v>0</v>
      </c>
      <c r="AO62" s="27">
        <v>0</v>
      </c>
      <c r="AP62" s="27">
        <v>0</v>
      </c>
      <c r="AQ62" s="27">
        <v>0</v>
      </c>
      <c r="AR62" s="27">
        <v>0</v>
      </c>
      <c r="AS62" s="27">
        <v>0</v>
      </c>
      <c r="AT62" s="27">
        <v>0</v>
      </c>
      <c r="AU62" s="6">
        <f t="shared" si="9"/>
        <v>191052500</v>
      </c>
      <c r="AV62" s="85"/>
      <c r="AW62" s="27">
        <f t="shared" si="7"/>
        <v>126487500</v>
      </c>
      <c r="AX62" s="27">
        <f t="shared" si="8"/>
        <v>53512500</v>
      </c>
      <c r="AY62" s="27">
        <f t="shared" si="1"/>
        <v>53512500</v>
      </c>
      <c r="AZ62" s="11"/>
    </row>
    <row r="63" spans="1:54" ht="39" customHeight="1" x14ac:dyDescent="0.2">
      <c r="A63" s="18" t="s">
        <v>77</v>
      </c>
      <c r="B63" s="27">
        <v>12800000</v>
      </c>
      <c r="C63" s="85"/>
      <c r="D63" s="27">
        <v>9000000</v>
      </c>
      <c r="E63" s="27">
        <v>3000000</v>
      </c>
      <c r="F63" s="27">
        <v>3000000</v>
      </c>
      <c r="G63" s="27">
        <v>0</v>
      </c>
      <c r="H63" s="88"/>
      <c r="I63" s="27">
        <v>0</v>
      </c>
      <c r="J63" s="27">
        <v>0</v>
      </c>
      <c r="K63" s="27">
        <v>0</v>
      </c>
      <c r="L63" s="27">
        <v>0</v>
      </c>
      <c r="M63" s="85"/>
      <c r="N63" s="27">
        <v>0</v>
      </c>
      <c r="O63" s="27">
        <v>0</v>
      </c>
      <c r="P63" s="27">
        <v>0</v>
      </c>
      <c r="Q63" s="27">
        <v>0</v>
      </c>
      <c r="R63" s="85"/>
      <c r="S63" s="27">
        <v>0</v>
      </c>
      <c r="T63" s="27">
        <v>0</v>
      </c>
      <c r="U63" s="27">
        <v>0</v>
      </c>
      <c r="V63" s="27">
        <v>0</v>
      </c>
      <c r="W63" s="85"/>
      <c r="X63" s="27">
        <v>0</v>
      </c>
      <c r="Y63" s="27">
        <v>0</v>
      </c>
      <c r="Z63" s="27">
        <v>0</v>
      </c>
      <c r="AA63" s="27">
        <v>0</v>
      </c>
      <c r="AB63" s="85"/>
      <c r="AC63" s="27">
        <v>0</v>
      </c>
      <c r="AD63" s="27">
        <v>0</v>
      </c>
      <c r="AE63" s="27">
        <v>0</v>
      </c>
      <c r="AF63" s="27">
        <v>46384700</v>
      </c>
      <c r="AG63" s="85"/>
      <c r="AH63" s="27">
        <v>46100000</v>
      </c>
      <c r="AI63" s="27">
        <v>40200000</v>
      </c>
      <c r="AJ63" s="27">
        <v>40200000</v>
      </c>
      <c r="AK63" s="27">
        <v>0</v>
      </c>
      <c r="AL63" s="85"/>
      <c r="AM63" s="27">
        <v>0</v>
      </c>
      <c r="AN63" s="27">
        <v>0</v>
      </c>
      <c r="AO63" s="27">
        <v>0</v>
      </c>
      <c r="AP63" s="27">
        <v>0</v>
      </c>
      <c r="AQ63" s="27">
        <v>0</v>
      </c>
      <c r="AR63" s="27">
        <v>0</v>
      </c>
      <c r="AS63" s="27">
        <v>0</v>
      </c>
      <c r="AT63" s="27">
        <v>0</v>
      </c>
      <c r="AU63" s="6">
        <f t="shared" si="9"/>
        <v>59184700</v>
      </c>
      <c r="AV63" s="85"/>
      <c r="AW63" s="27">
        <f t="shared" si="7"/>
        <v>55100000</v>
      </c>
      <c r="AX63" s="27">
        <f t="shared" si="8"/>
        <v>43200000</v>
      </c>
      <c r="AY63" s="27">
        <f t="shared" si="1"/>
        <v>43200000</v>
      </c>
      <c r="AZ63" s="11"/>
    </row>
    <row r="64" spans="1:54" ht="39" customHeight="1" x14ac:dyDescent="0.2">
      <c r="A64" s="18" t="s">
        <v>78</v>
      </c>
      <c r="B64" s="27">
        <v>10800000</v>
      </c>
      <c r="C64" s="85"/>
      <c r="D64" s="27">
        <v>8400000</v>
      </c>
      <c r="E64" s="27">
        <v>2100000</v>
      </c>
      <c r="F64" s="27">
        <v>2100000</v>
      </c>
      <c r="G64" s="27">
        <v>0</v>
      </c>
      <c r="H64" s="88"/>
      <c r="I64" s="27">
        <v>0</v>
      </c>
      <c r="J64" s="27">
        <v>0</v>
      </c>
      <c r="K64" s="27">
        <v>0</v>
      </c>
      <c r="L64" s="27">
        <v>102500000</v>
      </c>
      <c r="M64" s="85"/>
      <c r="N64" s="27">
        <v>56575000</v>
      </c>
      <c r="O64" s="27">
        <v>0</v>
      </c>
      <c r="P64" s="27">
        <v>0</v>
      </c>
      <c r="Q64" s="27">
        <v>0</v>
      </c>
      <c r="R64" s="85"/>
      <c r="S64" s="27">
        <v>0</v>
      </c>
      <c r="T64" s="27">
        <v>0</v>
      </c>
      <c r="U64" s="27">
        <v>0</v>
      </c>
      <c r="V64" s="27">
        <v>0</v>
      </c>
      <c r="W64" s="85"/>
      <c r="X64" s="27">
        <v>0</v>
      </c>
      <c r="Y64" s="27">
        <v>0</v>
      </c>
      <c r="Z64" s="27">
        <v>0</v>
      </c>
      <c r="AA64" s="27">
        <v>0</v>
      </c>
      <c r="AB64" s="85"/>
      <c r="AC64" s="27">
        <v>0</v>
      </c>
      <c r="AD64" s="27">
        <v>0</v>
      </c>
      <c r="AE64" s="27">
        <v>0</v>
      </c>
      <c r="AF64" s="27">
        <v>26127500</v>
      </c>
      <c r="AG64" s="85"/>
      <c r="AH64" s="27">
        <v>21087500</v>
      </c>
      <c r="AI64" s="27">
        <v>16987500</v>
      </c>
      <c r="AJ64" s="27">
        <v>16987500</v>
      </c>
      <c r="AK64" s="27">
        <v>0</v>
      </c>
      <c r="AL64" s="85"/>
      <c r="AM64" s="27">
        <v>0</v>
      </c>
      <c r="AN64" s="27">
        <v>0</v>
      </c>
      <c r="AO64" s="27">
        <v>0</v>
      </c>
      <c r="AP64" s="27">
        <v>0</v>
      </c>
      <c r="AQ64" s="27">
        <v>0</v>
      </c>
      <c r="AR64" s="27">
        <v>0</v>
      </c>
      <c r="AS64" s="27">
        <v>0</v>
      </c>
      <c r="AT64" s="27">
        <v>0</v>
      </c>
      <c r="AU64" s="6">
        <f t="shared" si="9"/>
        <v>139427500</v>
      </c>
      <c r="AV64" s="85"/>
      <c r="AW64" s="27">
        <f t="shared" si="7"/>
        <v>86062500</v>
      </c>
      <c r="AX64" s="27">
        <f t="shared" si="8"/>
        <v>19087500</v>
      </c>
      <c r="AY64" s="27">
        <f t="shared" si="1"/>
        <v>19087500</v>
      </c>
      <c r="AZ64" s="11"/>
    </row>
    <row r="65" spans="1:53" ht="39" customHeight="1" x14ac:dyDescent="0.2">
      <c r="A65" s="18" t="s">
        <v>79</v>
      </c>
      <c r="B65" s="27">
        <v>8800000</v>
      </c>
      <c r="C65" s="85"/>
      <c r="D65" s="27">
        <v>8400000</v>
      </c>
      <c r="E65" s="27">
        <v>2100000</v>
      </c>
      <c r="F65" s="27">
        <v>2100000</v>
      </c>
      <c r="G65" s="27">
        <v>0</v>
      </c>
      <c r="H65" s="88"/>
      <c r="I65" s="27">
        <v>0</v>
      </c>
      <c r="J65" s="27">
        <v>0</v>
      </c>
      <c r="K65" s="27">
        <v>0</v>
      </c>
      <c r="L65" s="27">
        <v>0</v>
      </c>
      <c r="M65" s="85"/>
      <c r="N65" s="27">
        <v>0</v>
      </c>
      <c r="O65" s="27">
        <v>0</v>
      </c>
      <c r="P65" s="27">
        <v>0</v>
      </c>
      <c r="Q65" s="27">
        <v>0</v>
      </c>
      <c r="R65" s="85"/>
      <c r="S65" s="27">
        <v>0</v>
      </c>
      <c r="T65" s="27">
        <v>0</v>
      </c>
      <c r="U65" s="27">
        <v>0</v>
      </c>
      <c r="V65" s="27">
        <v>0</v>
      </c>
      <c r="W65" s="85"/>
      <c r="X65" s="27">
        <v>0</v>
      </c>
      <c r="Y65" s="27">
        <v>0</v>
      </c>
      <c r="Z65" s="27">
        <v>0</v>
      </c>
      <c r="AA65" s="27">
        <v>0</v>
      </c>
      <c r="AB65" s="85"/>
      <c r="AC65" s="27">
        <v>0</v>
      </c>
      <c r="AD65" s="27">
        <v>0</v>
      </c>
      <c r="AE65" s="27">
        <v>0</v>
      </c>
      <c r="AF65" s="27">
        <v>15248400</v>
      </c>
      <c r="AG65" s="85"/>
      <c r="AH65" s="27">
        <v>12375000</v>
      </c>
      <c r="AI65" s="27">
        <v>10275000</v>
      </c>
      <c r="AJ65" s="27">
        <v>10275000</v>
      </c>
      <c r="AK65" s="27">
        <v>0</v>
      </c>
      <c r="AL65" s="85"/>
      <c r="AM65" s="27">
        <v>0</v>
      </c>
      <c r="AN65" s="27">
        <v>0</v>
      </c>
      <c r="AO65" s="27">
        <v>0</v>
      </c>
      <c r="AP65" s="27">
        <v>0</v>
      </c>
      <c r="AQ65" s="27">
        <v>0</v>
      </c>
      <c r="AR65" s="27">
        <v>0</v>
      </c>
      <c r="AS65" s="27">
        <v>0</v>
      </c>
      <c r="AT65" s="27">
        <v>0</v>
      </c>
      <c r="AU65" s="6">
        <f t="shared" si="9"/>
        <v>24048400</v>
      </c>
      <c r="AV65" s="85"/>
      <c r="AW65" s="27">
        <f t="shared" si="7"/>
        <v>20775000</v>
      </c>
      <c r="AX65" s="27">
        <f t="shared" si="8"/>
        <v>12375000</v>
      </c>
      <c r="AY65" s="27">
        <f t="shared" si="1"/>
        <v>12375000</v>
      </c>
      <c r="AZ65" s="11"/>
    </row>
    <row r="66" spans="1:53" ht="39" customHeight="1" x14ac:dyDescent="0.2">
      <c r="A66" s="18" t="s">
        <v>80</v>
      </c>
      <c r="B66" s="27">
        <v>0</v>
      </c>
      <c r="C66" s="85"/>
      <c r="D66" s="27">
        <v>0</v>
      </c>
      <c r="E66" s="27">
        <v>0</v>
      </c>
      <c r="F66" s="27">
        <v>0</v>
      </c>
      <c r="G66" s="27">
        <v>0</v>
      </c>
      <c r="H66" s="88"/>
      <c r="I66" s="27">
        <v>0</v>
      </c>
      <c r="J66" s="27">
        <v>0</v>
      </c>
      <c r="K66" s="27">
        <v>0</v>
      </c>
      <c r="L66" s="27">
        <v>527575625</v>
      </c>
      <c r="M66" s="85"/>
      <c r="N66" s="27">
        <v>462949999</v>
      </c>
      <c r="O66" s="27">
        <v>373490000</v>
      </c>
      <c r="P66" s="27">
        <v>373490000</v>
      </c>
      <c r="Q66" s="27">
        <v>0</v>
      </c>
      <c r="R66" s="85"/>
      <c r="S66" s="27">
        <v>0</v>
      </c>
      <c r="T66" s="27">
        <v>0</v>
      </c>
      <c r="U66" s="27">
        <v>0</v>
      </c>
      <c r="V66" s="27">
        <v>0</v>
      </c>
      <c r="W66" s="85"/>
      <c r="X66" s="27">
        <v>0</v>
      </c>
      <c r="Y66" s="27">
        <v>0</v>
      </c>
      <c r="Z66" s="27">
        <v>0</v>
      </c>
      <c r="AA66" s="27">
        <v>0</v>
      </c>
      <c r="AB66" s="85"/>
      <c r="AC66" s="27">
        <v>0</v>
      </c>
      <c r="AD66" s="27">
        <v>0</v>
      </c>
      <c r="AE66" s="27">
        <v>0</v>
      </c>
      <c r="AF66" s="27">
        <v>0</v>
      </c>
      <c r="AG66" s="85"/>
      <c r="AH66" s="27">
        <v>0</v>
      </c>
      <c r="AI66" s="27">
        <v>0</v>
      </c>
      <c r="AJ66" s="27">
        <v>0</v>
      </c>
      <c r="AK66" s="27">
        <v>0</v>
      </c>
      <c r="AL66" s="85"/>
      <c r="AM66" s="27">
        <v>0</v>
      </c>
      <c r="AN66" s="27">
        <v>0</v>
      </c>
      <c r="AO66" s="27">
        <v>0</v>
      </c>
      <c r="AP66" s="27">
        <v>0</v>
      </c>
      <c r="AQ66" s="27">
        <v>0</v>
      </c>
      <c r="AR66" s="27">
        <v>0</v>
      </c>
      <c r="AS66" s="27">
        <v>0</v>
      </c>
      <c r="AT66" s="27">
        <v>0</v>
      </c>
      <c r="AU66" s="6">
        <f t="shared" si="9"/>
        <v>527575625</v>
      </c>
      <c r="AV66" s="85"/>
      <c r="AW66" s="27">
        <f t="shared" si="7"/>
        <v>462949999</v>
      </c>
      <c r="AX66" s="27">
        <f t="shared" si="8"/>
        <v>373490000</v>
      </c>
      <c r="AY66" s="27">
        <f t="shared" si="1"/>
        <v>373490000</v>
      </c>
      <c r="AZ66" s="11"/>
    </row>
    <row r="67" spans="1:53" ht="39" customHeight="1" x14ac:dyDescent="0.2">
      <c r="A67" s="18" t="s">
        <v>81</v>
      </c>
      <c r="B67" s="27">
        <v>0</v>
      </c>
      <c r="C67" s="85"/>
      <c r="D67" s="27">
        <v>0</v>
      </c>
      <c r="E67" s="27">
        <v>0</v>
      </c>
      <c r="F67" s="27">
        <v>0</v>
      </c>
      <c r="G67" s="27">
        <v>0</v>
      </c>
      <c r="H67" s="88"/>
      <c r="I67" s="27">
        <v>0</v>
      </c>
      <c r="J67" s="27">
        <v>0</v>
      </c>
      <c r="K67" s="27">
        <v>0</v>
      </c>
      <c r="L67" s="27">
        <v>30000000</v>
      </c>
      <c r="M67" s="85"/>
      <c r="N67" s="27">
        <v>0</v>
      </c>
      <c r="O67" s="27">
        <v>0</v>
      </c>
      <c r="P67" s="27">
        <v>0</v>
      </c>
      <c r="Q67" s="27">
        <v>0</v>
      </c>
      <c r="R67" s="85"/>
      <c r="S67" s="27">
        <v>0</v>
      </c>
      <c r="T67" s="27">
        <v>0</v>
      </c>
      <c r="U67" s="27">
        <v>0</v>
      </c>
      <c r="V67" s="27">
        <v>0</v>
      </c>
      <c r="W67" s="85"/>
      <c r="X67" s="27">
        <v>0</v>
      </c>
      <c r="Y67" s="27">
        <v>0</v>
      </c>
      <c r="Z67" s="27">
        <v>0</v>
      </c>
      <c r="AA67" s="27">
        <v>0</v>
      </c>
      <c r="AB67" s="85"/>
      <c r="AC67" s="27">
        <v>0</v>
      </c>
      <c r="AD67" s="27">
        <v>0</v>
      </c>
      <c r="AE67" s="27">
        <v>0</v>
      </c>
      <c r="AF67" s="27">
        <v>0</v>
      </c>
      <c r="AG67" s="85"/>
      <c r="AH67" s="27">
        <v>0</v>
      </c>
      <c r="AI67" s="27">
        <v>0</v>
      </c>
      <c r="AJ67" s="27">
        <v>0</v>
      </c>
      <c r="AK67" s="27">
        <v>0</v>
      </c>
      <c r="AL67" s="85"/>
      <c r="AM67" s="27">
        <v>0</v>
      </c>
      <c r="AN67" s="27">
        <v>0</v>
      </c>
      <c r="AO67" s="27">
        <v>0</v>
      </c>
      <c r="AP67" s="27">
        <v>0</v>
      </c>
      <c r="AQ67" s="27">
        <v>0</v>
      </c>
      <c r="AR67" s="27">
        <v>0</v>
      </c>
      <c r="AS67" s="27">
        <v>0</v>
      </c>
      <c r="AT67" s="27">
        <v>0</v>
      </c>
      <c r="AU67" s="6">
        <f t="shared" ref="AU67:AU79" si="10">B67+G67+L67+Q67+V67+AA67+AF67+AK67</f>
        <v>30000000</v>
      </c>
      <c r="AV67" s="85"/>
      <c r="AW67" s="27">
        <f t="shared" ref="AW67:AW79" si="11">D67+I67+N67+S67+X67+AC67+AH67+AM67</f>
        <v>0</v>
      </c>
      <c r="AX67" s="27">
        <f t="shared" ref="AX67:AX79" si="12">E67+J67+O67+T67+Y67+AD67+AI67+AN67</f>
        <v>0</v>
      </c>
      <c r="AY67" s="27">
        <f t="shared" si="1"/>
        <v>0</v>
      </c>
      <c r="AZ67" s="11"/>
    </row>
    <row r="68" spans="1:53" ht="39" customHeight="1" x14ac:dyDescent="0.2">
      <c r="A68" s="18" t="s">
        <v>82</v>
      </c>
      <c r="B68" s="27">
        <v>20700000</v>
      </c>
      <c r="C68" s="85"/>
      <c r="D68" s="27">
        <v>18950000</v>
      </c>
      <c r="E68" s="27">
        <v>0</v>
      </c>
      <c r="F68" s="27">
        <v>0</v>
      </c>
      <c r="G68" s="27">
        <v>0</v>
      </c>
      <c r="H68" s="88"/>
      <c r="I68" s="27">
        <v>0</v>
      </c>
      <c r="J68" s="27">
        <v>0</v>
      </c>
      <c r="K68" s="27">
        <v>0</v>
      </c>
      <c r="L68" s="27">
        <v>0</v>
      </c>
      <c r="M68" s="85"/>
      <c r="N68" s="27">
        <v>0</v>
      </c>
      <c r="O68" s="27">
        <v>0</v>
      </c>
      <c r="P68" s="27">
        <v>0</v>
      </c>
      <c r="Q68" s="27">
        <v>0</v>
      </c>
      <c r="R68" s="85"/>
      <c r="S68" s="27">
        <v>0</v>
      </c>
      <c r="T68" s="27">
        <v>0</v>
      </c>
      <c r="U68" s="27">
        <v>0</v>
      </c>
      <c r="V68" s="27">
        <v>0</v>
      </c>
      <c r="W68" s="85"/>
      <c r="X68" s="27">
        <v>0</v>
      </c>
      <c r="Y68" s="27">
        <v>0</v>
      </c>
      <c r="Z68" s="27">
        <v>0</v>
      </c>
      <c r="AA68" s="27">
        <v>0</v>
      </c>
      <c r="AB68" s="85"/>
      <c r="AC68" s="27">
        <v>0</v>
      </c>
      <c r="AD68" s="27">
        <v>0</v>
      </c>
      <c r="AE68" s="27">
        <v>0</v>
      </c>
      <c r="AF68" s="27">
        <v>48400000</v>
      </c>
      <c r="AG68" s="85"/>
      <c r="AH68" s="27">
        <v>41161826</v>
      </c>
      <c r="AI68" s="27">
        <v>41161826</v>
      </c>
      <c r="AJ68" s="27">
        <v>41161826</v>
      </c>
      <c r="AK68" s="27">
        <v>0</v>
      </c>
      <c r="AL68" s="85"/>
      <c r="AM68" s="27">
        <v>0</v>
      </c>
      <c r="AN68" s="27">
        <v>0</v>
      </c>
      <c r="AO68" s="27">
        <v>0</v>
      </c>
      <c r="AP68" s="27">
        <v>0</v>
      </c>
      <c r="AQ68" s="27">
        <v>0</v>
      </c>
      <c r="AR68" s="27">
        <v>0</v>
      </c>
      <c r="AS68" s="27">
        <v>0</v>
      </c>
      <c r="AT68" s="27">
        <v>0</v>
      </c>
      <c r="AU68" s="6">
        <f t="shared" si="10"/>
        <v>69100000</v>
      </c>
      <c r="AV68" s="85"/>
      <c r="AW68" s="27">
        <f t="shared" si="11"/>
        <v>60111826</v>
      </c>
      <c r="AX68" s="27">
        <f t="shared" si="12"/>
        <v>41161826</v>
      </c>
      <c r="AY68" s="27">
        <f t="shared" si="1"/>
        <v>41161826</v>
      </c>
      <c r="AZ68" s="11"/>
      <c r="BA68" s="29"/>
    </row>
    <row r="69" spans="1:53" ht="39" customHeight="1" x14ac:dyDescent="0.2">
      <c r="A69" s="18" t="s">
        <v>83</v>
      </c>
      <c r="B69" s="27">
        <f>22800000+900000</f>
        <v>23700000</v>
      </c>
      <c r="C69" s="85"/>
      <c r="D69" s="27">
        <v>22050000</v>
      </c>
      <c r="E69" s="27">
        <v>4500000</v>
      </c>
      <c r="F69" s="27">
        <v>4500000</v>
      </c>
      <c r="G69" s="27">
        <v>0</v>
      </c>
      <c r="H69" s="88"/>
      <c r="I69" s="27">
        <v>0</v>
      </c>
      <c r="J69" s="27">
        <v>0</v>
      </c>
      <c r="K69" s="27">
        <v>0</v>
      </c>
      <c r="L69" s="27">
        <v>0</v>
      </c>
      <c r="M69" s="85"/>
      <c r="N69" s="27">
        <v>0</v>
      </c>
      <c r="O69" s="27">
        <v>0</v>
      </c>
      <c r="P69" s="27">
        <v>0</v>
      </c>
      <c r="Q69" s="27">
        <v>0</v>
      </c>
      <c r="R69" s="85"/>
      <c r="S69" s="27">
        <v>0</v>
      </c>
      <c r="T69" s="27">
        <v>0</v>
      </c>
      <c r="U69" s="27">
        <v>0</v>
      </c>
      <c r="V69" s="27">
        <v>0</v>
      </c>
      <c r="W69" s="85"/>
      <c r="X69" s="27">
        <v>0</v>
      </c>
      <c r="Y69" s="27">
        <v>0</v>
      </c>
      <c r="Z69" s="27">
        <v>0</v>
      </c>
      <c r="AA69" s="27">
        <v>0</v>
      </c>
      <c r="AB69" s="85"/>
      <c r="AC69" s="27">
        <v>0</v>
      </c>
      <c r="AD69" s="27">
        <v>0</v>
      </c>
      <c r="AE69" s="27">
        <v>0</v>
      </c>
      <c r="AF69" s="27">
        <v>79050000</v>
      </c>
      <c r="AG69" s="85"/>
      <c r="AH69" s="27">
        <v>74293150</v>
      </c>
      <c r="AI69" s="27">
        <v>40550000</v>
      </c>
      <c r="AJ69" s="27">
        <v>40550000</v>
      </c>
      <c r="AK69" s="27">
        <v>0</v>
      </c>
      <c r="AL69" s="85"/>
      <c r="AM69" s="27">
        <v>0</v>
      </c>
      <c r="AN69" s="27">
        <v>0</v>
      </c>
      <c r="AO69" s="27">
        <v>0</v>
      </c>
      <c r="AP69" s="27">
        <v>0</v>
      </c>
      <c r="AQ69" s="27">
        <v>0</v>
      </c>
      <c r="AR69" s="27">
        <v>0</v>
      </c>
      <c r="AS69" s="27">
        <v>0</v>
      </c>
      <c r="AT69" s="27">
        <v>0</v>
      </c>
      <c r="AU69" s="6">
        <f t="shared" si="10"/>
        <v>102750000</v>
      </c>
      <c r="AV69" s="85"/>
      <c r="AW69" s="27">
        <f t="shared" si="11"/>
        <v>96343150</v>
      </c>
      <c r="AX69" s="27">
        <f t="shared" si="12"/>
        <v>45050000</v>
      </c>
      <c r="AY69" s="27">
        <f t="shared" ref="AY69:AY132" si="13">AX69</f>
        <v>45050000</v>
      </c>
      <c r="AZ69" s="11"/>
      <c r="BA69" s="29"/>
    </row>
    <row r="70" spans="1:53" ht="39" customHeight="1" x14ac:dyDescent="0.2">
      <c r="A70" s="18" t="s">
        <v>84</v>
      </c>
      <c r="B70" s="27">
        <v>0</v>
      </c>
      <c r="C70" s="85"/>
      <c r="D70" s="27">
        <v>0</v>
      </c>
      <c r="E70" s="27">
        <v>0</v>
      </c>
      <c r="F70" s="27">
        <v>0</v>
      </c>
      <c r="G70" s="27">
        <v>0</v>
      </c>
      <c r="H70" s="88"/>
      <c r="I70" s="27">
        <v>0</v>
      </c>
      <c r="J70" s="27">
        <v>0</v>
      </c>
      <c r="K70" s="27">
        <v>0</v>
      </c>
      <c r="L70" s="27">
        <v>3096727949</v>
      </c>
      <c r="M70" s="85"/>
      <c r="N70" s="27">
        <v>341524936</v>
      </c>
      <c r="O70" s="27">
        <v>219700000</v>
      </c>
      <c r="P70" s="27">
        <v>219700000</v>
      </c>
      <c r="Q70" s="27">
        <v>0</v>
      </c>
      <c r="R70" s="85"/>
      <c r="S70" s="27">
        <v>0</v>
      </c>
      <c r="T70" s="27">
        <v>0</v>
      </c>
      <c r="U70" s="27">
        <v>0</v>
      </c>
      <c r="V70" s="27">
        <v>0</v>
      </c>
      <c r="W70" s="85"/>
      <c r="X70" s="27">
        <v>0</v>
      </c>
      <c r="Y70" s="27">
        <v>0</v>
      </c>
      <c r="Z70" s="27">
        <v>0</v>
      </c>
      <c r="AA70" s="27">
        <v>0</v>
      </c>
      <c r="AB70" s="85"/>
      <c r="AC70" s="27">
        <v>0</v>
      </c>
      <c r="AD70" s="27">
        <v>0</v>
      </c>
      <c r="AE70" s="27">
        <v>0</v>
      </c>
      <c r="AF70" s="27"/>
      <c r="AG70" s="85"/>
      <c r="AH70" s="27">
        <v>0</v>
      </c>
      <c r="AI70" s="27">
        <v>0</v>
      </c>
      <c r="AJ70" s="27">
        <v>0</v>
      </c>
      <c r="AK70" s="27">
        <v>0</v>
      </c>
      <c r="AL70" s="85"/>
      <c r="AM70" s="27">
        <v>0</v>
      </c>
      <c r="AN70" s="27">
        <v>0</v>
      </c>
      <c r="AO70" s="27">
        <v>0</v>
      </c>
      <c r="AP70" s="27">
        <v>0</v>
      </c>
      <c r="AQ70" s="27">
        <v>0</v>
      </c>
      <c r="AR70" s="27">
        <v>0</v>
      </c>
      <c r="AS70" s="27">
        <v>0</v>
      </c>
      <c r="AT70" s="27">
        <v>0</v>
      </c>
      <c r="AU70" s="6">
        <f t="shared" si="10"/>
        <v>3096727949</v>
      </c>
      <c r="AV70" s="85"/>
      <c r="AW70" s="27">
        <f t="shared" si="11"/>
        <v>341524936</v>
      </c>
      <c r="AX70" s="27">
        <f t="shared" si="12"/>
        <v>219700000</v>
      </c>
      <c r="AY70" s="27">
        <f t="shared" si="13"/>
        <v>219700000</v>
      </c>
      <c r="AZ70" s="11"/>
    </row>
    <row r="71" spans="1:53" ht="39" customHeight="1" x14ac:dyDescent="0.2">
      <c r="A71" s="18" t="s">
        <v>85</v>
      </c>
      <c r="B71" s="27">
        <v>0</v>
      </c>
      <c r="C71" s="86"/>
      <c r="D71" s="27">
        <v>0</v>
      </c>
      <c r="E71" s="27">
        <v>0</v>
      </c>
      <c r="F71" s="27">
        <v>0</v>
      </c>
      <c r="G71" s="27">
        <v>0</v>
      </c>
      <c r="H71" s="89"/>
      <c r="I71" s="27">
        <v>0</v>
      </c>
      <c r="J71" s="27">
        <v>0</v>
      </c>
      <c r="K71" s="27">
        <v>0</v>
      </c>
      <c r="L71" s="27">
        <v>0</v>
      </c>
      <c r="M71" s="86"/>
      <c r="N71" s="27">
        <v>0</v>
      </c>
      <c r="O71" s="27">
        <v>0</v>
      </c>
      <c r="P71" s="27">
        <v>0</v>
      </c>
      <c r="Q71" s="27">
        <v>0</v>
      </c>
      <c r="R71" s="86"/>
      <c r="S71" s="27">
        <v>0</v>
      </c>
      <c r="T71" s="27">
        <v>0</v>
      </c>
      <c r="U71" s="27">
        <v>0</v>
      </c>
      <c r="V71" s="27">
        <v>0</v>
      </c>
      <c r="W71" s="86"/>
      <c r="X71" s="27">
        <v>0</v>
      </c>
      <c r="Y71" s="27">
        <v>0</v>
      </c>
      <c r="Z71" s="27">
        <v>0</v>
      </c>
      <c r="AA71" s="27">
        <v>0</v>
      </c>
      <c r="AB71" s="86"/>
      <c r="AC71" s="27">
        <v>0</v>
      </c>
      <c r="AD71" s="27">
        <v>0</v>
      </c>
      <c r="AE71" s="27">
        <v>0</v>
      </c>
      <c r="AF71" s="27">
        <v>89499999</v>
      </c>
      <c r="AG71" s="86"/>
      <c r="AH71" s="27">
        <v>60142229</v>
      </c>
      <c r="AI71" s="27">
        <v>47192229</v>
      </c>
      <c r="AJ71" s="27">
        <v>47192229</v>
      </c>
      <c r="AK71" s="27">
        <v>0</v>
      </c>
      <c r="AL71" s="86"/>
      <c r="AM71" s="27">
        <v>0</v>
      </c>
      <c r="AN71" s="27">
        <v>0</v>
      </c>
      <c r="AO71" s="27">
        <v>0</v>
      </c>
      <c r="AP71" s="27">
        <v>0</v>
      </c>
      <c r="AQ71" s="27">
        <v>0</v>
      </c>
      <c r="AR71" s="27">
        <v>0</v>
      </c>
      <c r="AS71" s="27">
        <v>0</v>
      </c>
      <c r="AT71" s="27">
        <v>0</v>
      </c>
      <c r="AU71" s="6">
        <f t="shared" si="10"/>
        <v>89499999</v>
      </c>
      <c r="AV71" s="86"/>
      <c r="AW71" s="27">
        <f t="shared" si="11"/>
        <v>60142229</v>
      </c>
      <c r="AX71" s="27">
        <f t="shared" si="12"/>
        <v>47192229</v>
      </c>
      <c r="AY71" s="27">
        <f t="shared" si="13"/>
        <v>47192229</v>
      </c>
      <c r="AZ71" s="11"/>
      <c r="BA71" s="29"/>
    </row>
    <row r="72" spans="1:53" ht="49.5" customHeight="1" x14ac:dyDescent="0.2">
      <c r="A72" s="15" t="s">
        <v>86</v>
      </c>
      <c r="B72" s="27">
        <v>0</v>
      </c>
      <c r="C72" s="32">
        <f>+B72</f>
        <v>0</v>
      </c>
      <c r="D72" s="27">
        <v>0</v>
      </c>
      <c r="E72" s="27">
        <v>0</v>
      </c>
      <c r="F72" s="27">
        <v>0</v>
      </c>
      <c r="G72" s="27">
        <v>0</v>
      </c>
      <c r="H72" s="27">
        <f>+G72</f>
        <v>0</v>
      </c>
      <c r="I72" s="27">
        <v>0</v>
      </c>
      <c r="J72" s="27">
        <v>0</v>
      </c>
      <c r="K72" s="27">
        <v>0</v>
      </c>
      <c r="L72" s="27">
        <v>22421750030</v>
      </c>
      <c r="M72" s="28">
        <f>+L72</f>
        <v>22421750030</v>
      </c>
      <c r="N72" s="27">
        <v>4736518449.25</v>
      </c>
      <c r="O72" s="27">
        <v>1894607379.7</v>
      </c>
      <c r="P72" s="27">
        <v>1894607379.7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v>0</v>
      </c>
      <c r="AF72" s="27">
        <v>0</v>
      </c>
      <c r="AG72" s="27">
        <v>0</v>
      </c>
      <c r="AH72" s="27">
        <v>0</v>
      </c>
      <c r="AI72" s="27">
        <v>0</v>
      </c>
      <c r="AJ72" s="27">
        <v>0</v>
      </c>
      <c r="AK72" s="27">
        <v>0</v>
      </c>
      <c r="AL72" s="27">
        <v>0</v>
      </c>
      <c r="AM72" s="27">
        <v>0</v>
      </c>
      <c r="AN72" s="27">
        <v>0</v>
      </c>
      <c r="AO72" s="27">
        <v>0</v>
      </c>
      <c r="AP72" s="27">
        <v>0</v>
      </c>
      <c r="AQ72" s="27">
        <v>0</v>
      </c>
      <c r="AR72" s="27">
        <v>0</v>
      </c>
      <c r="AS72" s="27">
        <v>0</v>
      </c>
      <c r="AT72" s="27">
        <v>0</v>
      </c>
      <c r="AU72" s="6">
        <f t="shared" si="10"/>
        <v>22421750030</v>
      </c>
      <c r="AV72" s="32">
        <f>C72+M72+R72+W72+AB72+AG72+AL72</f>
        <v>22421750030</v>
      </c>
      <c r="AW72" s="27">
        <f t="shared" si="11"/>
        <v>4736518449.25</v>
      </c>
      <c r="AX72" s="27">
        <f t="shared" si="12"/>
        <v>1894607379.7</v>
      </c>
      <c r="AY72" s="27">
        <f t="shared" si="13"/>
        <v>1894607379.7</v>
      </c>
      <c r="AZ72" s="11"/>
    </row>
    <row r="73" spans="1:53" ht="39" customHeight="1" x14ac:dyDescent="0.2">
      <c r="A73" s="19" t="s">
        <v>87</v>
      </c>
      <c r="B73" s="27">
        <v>0</v>
      </c>
      <c r="C73" s="84">
        <f>SUM(B73:B79)</f>
        <v>0</v>
      </c>
      <c r="D73" s="27">
        <v>0</v>
      </c>
      <c r="E73" s="27">
        <v>0</v>
      </c>
      <c r="F73" s="27">
        <v>0</v>
      </c>
      <c r="G73" s="27">
        <v>0</v>
      </c>
      <c r="H73" s="87">
        <f>SUM(G73:G79)</f>
        <v>0</v>
      </c>
      <c r="I73" s="27">
        <v>0</v>
      </c>
      <c r="J73" s="27">
        <v>0</v>
      </c>
      <c r="K73" s="27">
        <v>0</v>
      </c>
      <c r="L73" s="27">
        <v>0</v>
      </c>
      <c r="M73" s="84">
        <f>SUM(L73:L79)</f>
        <v>0</v>
      </c>
      <c r="N73" s="27">
        <v>0</v>
      </c>
      <c r="O73" s="27">
        <v>0</v>
      </c>
      <c r="P73" s="27">
        <v>0</v>
      </c>
      <c r="Q73" s="27">
        <v>0</v>
      </c>
      <c r="R73" s="84">
        <f>SUM(Q73:Q79)</f>
        <v>0</v>
      </c>
      <c r="S73" s="27">
        <v>0</v>
      </c>
      <c r="T73" s="27">
        <v>0</v>
      </c>
      <c r="U73" s="27">
        <v>0</v>
      </c>
      <c r="V73" s="27">
        <v>0</v>
      </c>
      <c r="W73" s="84">
        <f>SUM(V73:V79)</f>
        <v>0</v>
      </c>
      <c r="X73" s="27">
        <v>0</v>
      </c>
      <c r="Y73" s="27">
        <v>0</v>
      </c>
      <c r="Z73" s="27">
        <v>0</v>
      </c>
      <c r="AA73" s="27">
        <v>0</v>
      </c>
      <c r="AB73" s="84">
        <f>SUM(AA73:AA79)</f>
        <v>0</v>
      </c>
      <c r="AC73" s="27">
        <v>0</v>
      </c>
      <c r="AD73" s="27">
        <v>0</v>
      </c>
      <c r="AE73" s="27">
        <v>0</v>
      </c>
      <c r="AF73" s="27">
        <v>839100000</v>
      </c>
      <c r="AG73" s="84">
        <f>SUM(AF73:AF79)</f>
        <v>955920000</v>
      </c>
      <c r="AH73" s="27">
        <v>758046900</v>
      </c>
      <c r="AI73" s="27">
        <v>550830600</v>
      </c>
      <c r="AJ73" s="27">
        <v>550830600</v>
      </c>
      <c r="AK73" s="27">
        <v>0</v>
      </c>
      <c r="AL73" s="84">
        <f>SUM(AK73:AK79)</f>
        <v>0</v>
      </c>
      <c r="AM73" s="27">
        <v>0</v>
      </c>
      <c r="AN73" s="27">
        <v>0</v>
      </c>
      <c r="AO73" s="27">
        <v>0</v>
      </c>
      <c r="AP73" s="27">
        <v>0</v>
      </c>
      <c r="AQ73" s="27">
        <v>0</v>
      </c>
      <c r="AR73" s="27">
        <v>0</v>
      </c>
      <c r="AS73" s="27">
        <v>0</v>
      </c>
      <c r="AT73" s="27">
        <v>0</v>
      </c>
      <c r="AU73" s="6">
        <f t="shared" si="10"/>
        <v>839100000</v>
      </c>
      <c r="AV73" s="84">
        <f>C73+M73+R73+W73+AB73+AG73+AL73</f>
        <v>955920000</v>
      </c>
      <c r="AW73" s="27">
        <f t="shared" si="11"/>
        <v>758046900</v>
      </c>
      <c r="AX73" s="27">
        <f t="shared" si="12"/>
        <v>550830600</v>
      </c>
      <c r="AY73" s="27">
        <f t="shared" si="13"/>
        <v>550830600</v>
      </c>
      <c r="AZ73" s="11"/>
    </row>
    <row r="74" spans="1:53" ht="39" customHeight="1" x14ac:dyDescent="0.2">
      <c r="A74" s="19" t="s">
        <v>88</v>
      </c>
      <c r="B74" s="27">
        <v>0</v>
      </c>
      <c r="C74" s="85"/>
      <c r="D74" s="27">
        <v>0</v>
      </c>
      <c r="E74" s="27">
        <v>0</v>
      </c>
      <c r="F74" s="27">
        <v>0</v>
      </c>
      <c r="G74" s="27">
        <v>0</v>
      </c>
      <c r="H74" s="88"/>
      <c r="I74" s="27">
        <v>0</v>
      </c>
      <c r="J74" s="27">
        <v>0</v>
      </c>
      <c r="K74" s="27">
        <v>0</v>
      </c>
      <c r="L74" s="27">
        <v>0</v>
      </c>
      <c r="M74" s="85"/>
      <c r="N74" s="27">
        <v>0</v>
      </c>
      <c r="O74" s="27">
        <v>0</v>
      </c>
      <c r="P74" s="27">
        <v>0</v>
      </c>
      <c r="Q74" s="27">
        <v>0</v>
      </c>
      <c r="R74" s="85"/>
      <c r="S74" s="27">
        <v>0</v>
      </c>
      <c r="T74" s="27">
        <v>0</v>
      </c>
      <c r="U74" s="27">
        <v>0</v>
      </c>
      <c r="V74" s="27">
        <v>0</v>
      </c>
      <c r="W74" s="85"/>
      <c r="X74" s="27">
        <v>0</v>
      </c>
      <c r="Y74" s="27">
        <v>0</v>
      </c>
      <c r="Z74" s="27">
        <v>0</v>
      </c>
      <c r="AA74" s="27">
        <v>0</v>
      </c>
      <c r="AB74" s="85"/>
      <c r="AC74" s="27">
        <v>0</v>
      </c>
      <c r="AD74" s="27">
        <v>0</v>
      </c>
      <c r="AE74" s="27">
        <v>0</v>
      </c>
      <c r="AF74" s="27"/>
      <c r="AG74" s="85"/>
      <c r="AH74" s="27"/>
      <c r="AI74" s="27"/>
      <c r="AJ74" s="27"/>
      <c r="AK74" s="27">
        <v>0</v>
      </c>
      <c r="AL74" s="85"/>
      <c r="AM74" s="27">
        <v>0</v>
      </c>
      <c r="AN74" s="27">
        <v>0</v>
      </c>
      <c r="AO74" s="27">
        <v>0</v>
      </c>
      <c r="AP74" s="27">
        <v>0</v>
      </c>
      <c r="AQ74" s="27">
        <v>0</v>
      </c>
      <c r="AR74" s="27">
        <v>0</v>
      </c>
      <c r="AS74" s="27">
        <v>0</v>
      </c>
      <c r="AT74" s="27">
        <v>0</v>
      </c>
      <c r="AU74" s="6">
        <f t="shared" si="10"/>
        <v>0</v>
      </c>
      <c r="AV74" s="85"/>
      <c r="AW74" s="27">
        <f t="shared" si="11"/>
        <v>0</v>
      </c>
      <c r="AX74" s="27">
        <f t="shared" si="12"/>
        <v>0</v>
      </c>
      <c r="AY74" s="27">
        <f t="shared" si="13"/>
        <v>0</v>
      </c>
      <c r="AZ74" s="11"/>
    </row>
    <row r="75" spans="1:53" ht="39" customHeight="1" x14ac:dyDescent="0.2">
      <c r="A75" s="19" t="s">
        <v>89</v>
      </c>
      <c r="B75" s="27">
        <v>0</v>
      </c>
      <c r="C75" s="85"/>
      <c r="D75" s="27">
        <v>0</v>
      </c>
      <c r="E75" s="27">
        <v>0</v>
      </c>
      <c r="F75" s="27">
        <v>0</v>
      </c>
      <c r="G75" s="27">
        <v>0</v>
      </c>
      <c r="H75" s="88"/>
      <c r="I75" s="27">
        <v>0</v>
      </c>
      <c r="J75" s="27">
        <v>0</v>
      </c>
      <c r="K75" s="27">
        <v>0</v>
      </c>
      <c r="L75" s="27">
        <v>0</v>
      </c>
      <c r="M75" s="85"/>
      <c r="N75" s="27">
        <v>0</v>
      </c>
      <c r="O75" s="27">
        <v>0</v>
      </c>
      <c r="P75" s="27">
        <v>0</v>
      </c>
      <c r="Q75" s="27">
        <v>0</v>
      </c>
      <c r="R75" s="85"/>
      <c r="S75" s="27">
        <v>0</v>
      </c>
      <c r="T75" s="27">
        <v>0</v>
      </c>
      <c r="U75" s="27">
        <v>0</v>
      </c>
      <c r="V75" s="27">
        <v>0</v>
      </c>
      <c r="W75" s="85"/>
      <c r="X75" s="27">
        <v>0</v>
      </c>
      <c r="Y75" s="27">
        <v>0</v>
      </c>
      <c r="Z75" s="27">
        <v>0</v>
      </c>
      <c r="AA75" s="27">
        <v>0</v>
      </c>
      <c r="AB75" s="85"/>
      <c r="AC75" s="27">
        <v>0</v>
      </c>
      <c r="AD75" s="27">
        <v>0</v>
      </c>
      <c r="AE75" s="27">
        <v>0</v>
      </c>
      <c r="AF75" s="27"/>
      <c r="AG75" s="85"/>
      <c r="AH75" s="27"/>
      <c r="AI75" s="27"/>
      <c r="AJ75" s="27"/>
      <c r="AK75" s="27">
        <v>0</v>
      </c>
      <c r="AL75" s="85"/>
      <c r="AM75" s="27">
        <v>0</v>
      </c>
      <c r="AN75" s="27">
        <v>0</v>
      </c>
      <c r="AO75" s="27">
        <v>0</v>
      </c>
      <c r="AP75" s="27">
        <v>0</v>
      </c>
      <c r="AQ75" s="27">
        <v>0</v>
      </c>
      <c r="AR75" s="27">
        <v>0</v>
      </c>
      <c r="AS75" s="27">
        <v>0</v>
      </c>
      <c r="AT75" s="27">
        <v>0</v>
      </c>
      <c r="AU75" s="6">
        <f t="shared" si="10"/>
        <v>0</v>
      </c>
      <c r="AV75" s="85"/>
      <c r="AW75" s="27">
        <f t="shared" si="11"/>
        <v>0</v>
      </c>
      <c r="AX75" s="27">
        <f t="shared" si="12"/>
        <v>0</v>
      </c>
      <c r="AY75" s="27">
        <f t="shared" si="13"/>
        <v>0</v>
      </c>
      <c r="AZ75" s="11"/>
    </row>
    <row r="76" spans="1:53" ht="39" customHeight="1" x14ac:dyDescent="0.2">
      <c r="A76" s="19" t="s">
        <v>90</v>
      </c>
      <c r="B76" s="27">
        <v>0</v>
      </c>
      <c r="C76" s="85"/>
      <c r="D76" s="27">
        <v>0</v>
      </c>
      <c r="E76" s="27">
        <v>0</v>
      </c>
      <c r="F76" s="27">
        <v>0</v>
      </c>
      <c r="G76" s="27">
        <v>0</v>
      </c>
      <c r="H76" s="88"/>
      <c r="I76" s="27">
        <v>0</v>
      </c>
      <c r="J76" s="27">
        <v>0</v>
      </c>
      <c r="K76" s="27">
        <v>0</v>
      </c>
      <c r="L76" s="27">
        <v>0</v>
      </c>
      <c r="M76" s="85"/>
      <c r="N76" s="27">
        <v>0</v>
      </c>
      <c r="O76" s="27">
        <v>0</v>
      </c>
      <c r="P76" s="27">
        <v>0</v>
      </c>
      <c r="Q76" s="27">
        <v>0</v>
      </c>
      <c r="R76" s="85"/>
      <c r="S76" s="27">
        <v>0</v>
      </c>
      <c r="T76" s="27">
        <v>0</v>
      </c>
      <c r="U76" s="27">
        <v>0</v>
      </c>
      <c r="V76" s="27">
        <v>0</v>
      </c>
      <c r="W76" s="85"/>
      <c r="X76" s="27">
        <v>0</v>
      </c>
      <c r="Y76" s="27">
        <v>0</v>
      </c>
      <c r="Z76" s="27">
        <v>0</v>
      </c>
      <c r="AA76" s="27">
        <v>0</v>
      </c>
      <c r="AB76" s="85"/>
      <c r="AC76" s="27">
        <v>0</v>
      </c>
      <c r="AD76" s="27">
        <v>0</v>
      </c>
      <c r="AE76" s="27">
        <v>0</v>
      </c>
      <c r="AF76" s="27">
        <v>17600000</v>
      </c>
      <c r="AG76" s="85"/>
      <c r="AH76" s="27">
        <v>4550000</v>
      </c>
      <c r="AI76" s="27">
        <v>0</v>
      </c>
      <c r="AJ76" s="27">
        <v>0</v>
      </c>
      <c r="AK76" s="27">
        <v>0</v>
      </c>
      <c r="AL76" s="85"/>
      <c r="AM76" s="27">
        <v>0</v>
      </c>
      <c r="AN76" s="27">
        <v>0</v>
      </c>
      <c r="AO76" s="27">
        <v>0</v>
      </c>
      <c r="AP76" s="27">
        <v>0</v>
      </c>
      <c r="AQ76" s="27">
        <v>0</v>
      </c>
      <c r="AR76" s="27">
        <v>0</v>
      </c>
      <c r="AS76" s="27">
        <v>0</v>
      </c>
      <c r="AT76" s="27">
        <v>0</v>
      </c>
      <c r="AU76" s="6">
        <f t="shared" si="10"/>
        <v>17600000</v>
      </c>
      <c r="AV76" s="85"/>
      <c r="AW76" s="27">
        <f t="shared" si="11"/>
        <v>4550000</v>
      </c>
      <c r="AX76" s="27">
        <f t="shared" si="12"/>
        <v>0</v>
      </c>
      <c r="AY76" s="27">
        <f t="shared" si="13"/>
        <v>0</v>
      </c>
      <c r="AZ76" s="11"/>
    </row>
    <row r="77" spans="1:53" ht="39" customHeight="1" x14ac:dyDescent="0.2">
      <c r="A77" s="19" t="s">
        <v>91</v>
      </c>
      <c r="B77" s="27">
        <v>0</v>
      </c>
      <c r="C77" s="85"/>
      <c r="D77" s="27">
        <v>0</v>
      </c>
      <c r="E77" s="27">
        <v>0</v>
      </c>
      <c r="F77" s="27">
        <v>0</v>
      </c>
      <c r="G77" s="27">
        <v>0</v>
      </c>
      <c r="H77" s="88"/>
      <c r="I77" s="27">
        <v>0</v>
      </c>
      <c r="J77" s="27">
        <v>0</v>
      </c>
      <c r="K77" s="27">
        <v>0</v>
      </c>
      <c r="L77" s="27">
        <v>0</v>
      </c>
      <c r="M77" s="85"/>
      <c r="N77" s="27">
        <v>0</v>
      </c>
      <c r="O77" s="27">
        <v>0</v>
      </c>
      <c r="P77" s="27">
        <v>0</v>
      </c>
      <c r="Q77" s="27">
        <v>0</v>
      </c>
      <c r="R77" s="85"/>
      <c r="S77" s="27">
        <v>0</v>
      </c>
      <c r="T77" s="27">
        <v>0</v>
      </c>
      <c r="U77" s="27">
        <v>0</v>
      </c>
      <c r="V77" s="27">
        <v>0</v>
      </c>
      <c r="W77" s="85"/>
      <c r="X77" s="27">
        <v>0</v>
      </c>
      <c r="Y77" s="27">
        <v>0</v>
      </c>
      <c r="Z77" s="27">
        <v>0</v>
      </c>
      <c r="AA77" s="27">
        <v>0</v>
      </c>
      <c r="AB77" s="85"/>
      <c r="AC77" s="27">
        <v>0</v>
      </c>
      <c r="AD77" s="27">
        <v>0</v>
      </c>
      <c r="AE77" s="27">
        <v>0</v>
      </c>
      <c r="AF77" s="27">
        <v>59100000</v>
      </c>
      <c r="AG77" s="85"/>
      <c r="AH77" s="27">
        <v>59100000</v>
      </c>
      <c r="AI77" s="27">
        <v>43900000</v>
      </c>
      <c r="AJ77" s="27">
        <v>43900000</v>
      </c>
      <c r="AK77" s="27">
        <v>0</v>
      </c>
      <c r="AL77" s="85"/>
      <c r="AM77" s="27">
        <v>0</v>
      </c>
      <c r="AN77" s="27">
        <v>0</v>
      </c>
      <c r="AO77" s="27">
        <v>0</v>
      </c>
      <c r="AP77" s="27">
        <v>0</v>
      </c>
      <c r="AQ77" s="27">
        <v>0</v>
      </c>
      <c r="AR77" s="27">
        <v>0</v>
      </c>
      <c r="AS77" s="27">
        <v>0</v>
      </c>
      <c r="AT77" s="27">
        <v>0</v>
      </c>
      <c r="AU77" s="6">
        <f t="shared" si="10"/>
        <v>59100000</v>
      </c>
      <c r="AV77" s="85"/>
      <c r="AW77" s="27">
        <f t="shared" si="11"/>
        <v>59100000</v>
      </c>
      <c r="AX77" s="27">
        <f t="shared" si="12"/>
        <v>43900000</v>
      </c>
      <c r="AY77" s="27">
        <f t="shared" si="13"/>
        <v>43900000</v>
      </c>
      <c r="AZ77" s="11"/>
    </row>
    <row r="78" spans="1:53" ht="39" customHeight="1" x14ac:dyDescent="0.2">
      <c r="A78" s="19" t="s">
        <v>92</v>
      </c>
      <c r="B78" s="27">
        <v>0</v>
      </c>
      <c r="C78" s="85"/>
      <c r="D78" s="27">
        <v>0</v>
      </c>
      <c r="E78" s="27">
        <v>0</v>
      </c>
      <c r="F78" s="27">
        <v>0</v>
      </c>
      <c r="G78" s="27">
        <v>0</v>
      </c>
      <c r="H78" s="88"/>
      <c r="I78" s="27">
        <v>0</v>
      </c>
      <c r="J78" s="27">
        <v>0</v>
      </c>
      <c r="K78" s="27">
        <v>0</v>
      </c>
      <c r="L78" s="27">
        <v>0</v>
      </c>
      <c r="M78" s="85"/>
      <c r="N78" s="27">
        <v>0</v>
      </c>
      <c r="O78" s="27">
        <v>0</v>
      </c>
      <c r="P78" s="27">
        <v>0</v>
      </c>
      <c r="Q78" s="27">
        <v>0</v>
      </c>
      <c r="R78" s="85"/>
      <c r="S78" s="27">
        <v>0</v>
      </c>
      <c r="T78" s="27">
        <v>0</v>
      </c>
      <c r="U78" s="27">
        <v>0</v>
      </c>
      <c r="V78" s="27">
        <v>0</v>
      </c>
      <c r="W78" s="85"/>
      <c r="X78" s="27">
        <v>0</v>
      </c>
      <c r="Y78" s="27">
        <v>0</v>
      </c>
      <c r="Z78" s="27">
        <v>0</v>
      </c>
      <c r="AA78" s="27">
        <v>0</v>
      </c>
      <c r="AB78" s="85"/>
      <c r="AC78" s="27">
        <v>0</v>
      </c>
      <c r="AD78" s="27">
        <v>0</v>
      </c>
      <c r="AE78" s="27">
        <v>0</v>
      </c>
      <c r="AF78" s="27">
        <v>40120000</v>
      </c>
      <c r="AG78" s="85"/>
      <c r="AH78" s="27">
        <v>36540000</v>
      </c>
      <c r="AI78" s="27">
        <v>28540000</v>
      </c>
      <c r="AJ78" s="27">
        <v>28540000</v>
      </c>
      <c r="AK78" s="27">
        <v>0</v>
      </c>
      <c r="AL78" s="85"/>
      <c r="AM78" s="27">
        <v>0</v>
      </c>
      <c r="AN78" s="27">
        <v>0</v>
      </c>
      <c r="AO78" s="27">
        <v>0</v>
      </c>
      <c r="AP78" s="27">
        <v>0</v>
      </c>
      <c r="AQ78" s="27">
        <v>0</v>
      </c>
      <c r="AR78" s="27">
        <v>0</v>
      </c>
      <c r="AS78" s="27">
        <v>0</v>
      </c>
      <c r="AT78" s="27">
        <v>0</v>
      </c>
      <c r="AU78" s="6">
        <f t="shared" si="10"/>
        <v>40120000</v>
      </c>
      <c r="AV78" s="85"/>
      <c r="AW78" s="27">
        <f t="shared" si="11"/>
        <v>36540000</v>
      </c>
      <c r="AX78" s="27">
        <f t="shared" si="12"/>
        <v>28540000</v>
      </c>
      <c r="AY78" s="27">
        <f t="shared" si="13"/>
        <v>28540000</v>
      </c>
      <c r="AZ78" s="11"/>
      <c r="BA78" s="29"/>
    </row>
    <row r="79" spans="1:53" ht="39" customHeight="1" x14ac:dyDescent="0.2">
      <c r="A79" s="19" t="s">
        <v>93</v>
      </c>
      <c r="B79" s="27">
        <v>0</v>
      </c>
      <c r="C79" s="86"/>
      <c r="D79" s="27">
        <v>0</v>
      </c>
      <c r="E79" s="27">
        <v>0</v>
      </c>
      <c r="F79" s="27">
        <v>0</v>
      </c>
      <c r="G79" s="27">
        <v>0</v>
      </c>
      <c r="H79" s="89"/>
      <c r="I79" s="27">
        <v>0</v>
      </c>
      <c r="J79" s="27">
        <v>0</v>
      </c>
      <c r="K79" s="27">
        <v>0</v>
      </c>
      <c r="L79" s="27">
        <v>0</v>
      </c>
      <c r="M79" s="86"/>
      <c r="N79" s="27">
        <v>0</v>
      </c>
      <c r="O79" s="27">
        <v>0</v>
      </c>
      <c r="P79" s="27">
        <v>0</v>
      </c>
      <c r="Q79" s="27">
        <v>0</v>
      </c>
      <c r="R79" s="86"/>
      <c r="S79" s="27">
        <v>0</v>
      </c>
      <c r="T79" s="27">
        <v>0</v>
      </c>
      <c r="U79" s="27">
        <v>0</v>
      </c>
      <c r="V79" s="27">
        <v>0</v>
      </c>
      <c r="W79" s="86"/>
      <c r="X79" s="27">
        <v>0</v>
      </c>
      <c r="Y79" s="27">
        <v>0</v>
      </c>
      <c r="Z79" s="27">
        <v>0</v>
      </c>
      <c r="AA79" s="27">
        <v>0</v>
      </c>
      <c r="AB79" s="86"/>
      <c r="AC79" s="27">
        <v>0</v>
      </c>
      <c r="AD79" s="27">
        <v>0</v>
      </c>
      <c r="AE79" s="27">
        <v>0</v>
      </c>
      <c r="AF79" s="27"/>
      <c r="AG79" s="86"/>
      <c r="AH79" s="27"/>
      <c r="AI79" s="27"/>
      <c r="AJ79" s="27"/>
      <c r="AK79" s="27">
        <v>0</v>
      </c>
      <c r="AL79" s="86"/>
      <c r="AM79" s="27">
        <v>0</v>
      </c>
      <c r="AN79" s="27">
        <v>0</v>
      </c>
      <c r="AO79" s="27">
        <v>0</v>
      </c>
      <c r="AP79" s="27">
        <v>0</v>
      </c>
      <c r="AQ79" s="27">
        <v>0</v>
      </c>
      <c r="AR79" s="27">
        <v>0</v>
      </c>
      <c r="AS79" s="27">
        <v>0</v>
      </c>
      <c r="AT79" s="27">
        <v>0</v>
      </c>
      <c r="AU79" s="6">
        <f t="shared" si="10"/>
        <v>0</v>
      </c>
      <c r="AV79" s="86"/>
      <c r="AW79" s="27">
        <f t="shared" si="11"/>
        <v>0</v>
      </c>
      <c r="AX79" s="27">
        <f t="shared" si="12"/>
        <v>0</v>
      </c>
      <c r="AY79" s="27">
        <f t="shared" si="13"/>
        <v>0</v>
      </c>
      <c r="AZ79" s="11"/>
      <c r="BA79" s="29"/>
    </row>
    <row r="80" spans="1:53" ht="39" customHeight="1" x14ac:dyDescent="0.2">
      <c r="A80" s="9" t="s">
        <v>94</v>
      </c>
      <c r="B80" s="39" t="s">
        <v>153</v>
      </c>
      <c r="C80" s="84">
        <f>+B81+B82+B83+B84</f>
        <v>93000000</v>
      </c>
      <c r="D80" s="39" t="s">
        <v>153</v>
      </c>
      <c r="E80" s="39" t="s">
        <v>153</v>
      </c>
      <c r="F80" s="39" t="s">
        <v>153</v>
      </c>
      <c r="G80" s="39" t="s">
        <v>153</v>
      </c>
      <c r="H80" s="87"/>
      <c r="I80" s="39" t="s">
        <v>153</v>
      </c>
      <c r="J80" s="39" t="s">
        <v>153</v>
      </c>
      <c r="K80" s="39" t="s">
        <v>153</v>
      </c>
      <c r="L80" s="39" t="s">
        <v>153</v>
      </c>
      <c r="M80" s="84"/>
      <c r="N80" s="39" t="s">
        <v>153</v>
      </c>
      <c r="O80" s="39" t="s">
        <v>153</v>
      </c>
      <c r="P80" s="39" t="s">
        <v>153</v>
      </c>
      <c r="Q80" s="39" t="s">
        <v>153</v>
      </c>
      <c r="R80" s="84"/>
      <c r="S80" s="39" t="s">
        <v>153</v>
      </c>
      <c r="T80" s="39" t="s">
        <v>153</v>
      </c>
      <c r="U80" s="39" t="s">
        <v>153</v>
      </c>
      <c r="V80" s="39" t="s">
        <v>153</v>
      </c>
      <c r="W80" s="84"/>
      <c r="X80" s="39" t="s">
        <v>153</v>
      </c>
      <c r="Y80" s="39" t="s">
        <v>153</v>
      </c>
      <c r="Z80" s="39" t="s">
        <v>153</v>
      </c>
      <c r="AA80" s="39" t="s">
        <v>153</v>
      </c>
      <c r="AB80" s="84"/>
      <c r="AC80" s="39" t="s">
        <v>153</v>
      </c>
      <c r="AD80" s="39" t="s">
        <v>153</v>
      </c>
      <c r="AE80" s="39" t="s">
        <v>153</v>
      </c>
      <c r="AF80" s="39" t="s">
        <v>153</v>
      </c>
      <c r="AG80" s="84">
        <f>+AF82+AF83+AF84</f>
        <v>332057778</v>
      </c>
      <c r="AH80" s="39" t="s">
        <v>153</v>
      </c>
      <c r="AI80" s="39" t="s">
        <v>153</v>
      </c>
      <c r="AJ80" s="39" t="s">
        <v>153</v>
      </c>
      <c r="AK80" s="39" t="s">
        <v>153</v>
      </c>
      <c r="AL80" s="84"/>
      <c r="AM80" s="39" t="s">
        <v>153</v>
      </c>
      <c r="AN80" s="39" t="s">
        <v>153</v>
      </c>
      <c r="AO80" s="39" t="s">
        <v>153</v>
      </c>
      <c r="AP80" s="27">
        <v>0</v>
      </c>
      <c r="AQ80" s="27">
        <v>0</v>
      </c>
      <c r="AR80" s="27">
        <v>0</v>
      </c>
      <c r="AS80" s="27">
        <v>0</v>
      </c>
      <c r="AT80" s="27">
        <v>0</v>
      </c>
      <c r="AU80" s="39" t="s">
        <v>153</v>
      </c>
      <c r="AV80" s="84">
        <f>C80+M80+R80+W80+AB80+AG80+AL80</f>
        <v>425057778</v>
      </c>
      <c r="AW80" s="39" t="s">
        <v>153</v>
      </c>
      <c r="AX80" s="39" t="s">
        <v>153</v>
      </c>
      <c r="AY80" s="39" t="s">
        <v>153</v>
      </c>
      <c r="AZ80" s="11"/>
    </row>
    <row r="81" spans="1:55" ht="39" customHeight="1" x14ac:dyDescent="0.2">
      <c r="A81" s="9" t="s">
        <v>95</v>
      </c>
      <c r="B81" s="27">
        <v>0</v>
      </c>
      <c r="C81" s="85"/>
      <c r="D81" s="27">
        <v>0</v>
      </c>
      <c r="E81" s="27">
        <v>0</v>
      </c>
      <c r="F81" s="27">
        <v>0</v>
      </c>
      <c r="G81" s="27">
        <v>0</v>
      </c>
      <c r="H81" s="88"/>
      <c r="I81" s="27">
        <v>0</v>
      </c>
      <c r="J81" s="27">
        <v>0</v>
      </c>
      <c r="K81" s="27">
        <v>0</v>
      </c>
      <c r="L81" s="27">
        <v>0</v>
      </c>
      <c r="M81" s="85"/>
      <c r="N81" s="27">
        <v>0</v>
      </c>
      <c r="O81" s="27">
        <v>0</v>
      </c>
      <c r="P81" s="27">
        <v>0</v>
      </c>
      <c r="Q81" s="27">
        <v>0</v>
      </c>
      <c r="R81" s="85"/>
      <c r="S81" s="27">
        <v>0</v>
      </c>
      <c r="T81" s="27">
        <v>0</v>
      </c>
      <c r="U81" s="27">
        <v>0</v>
      </c>
      <c r="V81" s="27">
        <v>0</v>
      </c>
      <c r="W81" s="85"/>
      <c r="X81" s="27">
        <v>0</v>
      </c>
      <c r="Y81" s="27">
        <v>0</v>
      </c>
      <c r="Z81" s="27">
        <v>0</v>
      </c>
      <c r="AA81" s="27">
        <v>0</v>
      </c>
      <c r="AB81" s="85"/>
      <c r="AC81" s="27">
        <v>0</v>
      </c>
      <c r="AD81" s="27">
        <v>0</v>
      </c>
      <c r="AE81" s="27">
        <v>0</v>
      </c>
      <c r="AF81" s="27">
        <v>0</v>
      </c>
      <c r="AG81" s="85"/>
      <c r="AH81" s="27">
        <v>1516667</v>
      </c>
      <c r="AI81" s="27">
        <v>0</v>
      </c>
      <c r="AJ81" s="27">
        <v>0</v>
      </c>
      <c r="AK81" s="27">
        <v>0</v>
      </c>
      <c r="AL81" s="85"/>
      <c r="AM81" s="27">
        <v>0</v>
      </c>
      <c r="AN81" s="27">
        <v>0</v>
      </c>
      <c r="AO81" s="27">
        <v>0</v>
      </c>
      <c r="AP81" s="27">
        <v>0</v>
      </c>
      <c r="AQ81" s="27">
        <v>0</v>
      </c>
      <c r="AR81" s="27">
        <v>0</v>
      </c>
      <c r="AS81" s="27">
        <v>0</v>
      </c>
      <c r="AT81" s="27">
        <v>0</v>
      </c>
      <c r="AU81" s="6">
        <f>B81+G81+L81+Q81+V81+AA81+AF81+AK81</f>
        <v>0</v>
      </c>
      <c r="AV81" s="85"/>
      <c r="AW81" s="27">
        <f t="shared" ref="AW81:AX85" si="14">D81+I81+N81+S81+X81+AC81+AH81+AM81</f>
        <v>1516667</v>
      </c>
      <c r="AX81" s="27">
        <f t="shared" si="14"/>
        <v>0</v>
      </c>
      <c r="AY81" s="27">
        <f t="shared" si="13"/>
        <v>0</v>
      </c>
      <c r="AZ81" s="11"/>
    </row>
    <row r="82" spans="1:55" ht="39" customHeight="1" x14ac:dyDescent="0.2">
      <c r="A82" s="9" t="s">
        <v>96</v>
      </c>
      <c r="B82" s="27">
        <v>0</v>
      </c>
      <c r="C82" s="85"/>
      <c r="D82" s="27">
        <v>0</v>
      </c>
      <c r="E82" s="27">
        <v>0</v>
      </c>
      <c r="F82" s="27">
        <v>0</v>
      </c>
      <c r="G82" s="27">
        <v>0</v>
      </c>
      <c r="H82" s="88"/>
      <c r="I82" s="27">
        <v>0</v>
      </c>
      <c r="J82" s="27">
        <v>0</v>
      </c>
      <c r="K82" s="27">
        <v>0</v>
      </c>
      <c r="L82" s="27">
        <v>0</v>
      </c>
      <c r="M82" s="85"/>
      <c r="N82" s="27">
        <v>0</v>
      </c>
      <c r="O82" s="27">
        <v>0</v>
      </c>
      <c r="P82" s="27">
        <v>0</v>
      </c>
      <c r="Q82" s="27">
        <v>0</v>
      </c>
      <c r="R82" s="85"/>
      <c r="S82" s="27">
        <v>0</v>
      </c>
      <c r="T82" s="27">
        <v>0</v>
      </c>
      <c r="U82" s="27">
        <v>0</v>
      </c>
      <c r="V82" s="27">
        <v>0</v>
      </c>
      <c r="W82" s="85"/>
      <c r="X82" s="27">
        <v>0</v>
      </c>
      <c r="Y82" s="27">
        <v>0</v>
      </c>
      <c r="Z82" s="27">
        <v>0</v>
      </c>
      <c r="AA82" s="27">
        <v>0</v>
      </c>
      <c r="AB82" s="85"/>
      <c r="AC82" s="27">
        <v>0</v>
      </c>
      <c r="AD82" s="27">
        <v>0</v>
      </c>
      <c r="AE82" s="27">
        <v>0</v>
      </c>
      <c r="AF82" s="27">
        <v>28000000</v>
      </c>
      <c r="AG82" s="85"/>
      <c r="AH82" s="27">
        <v>16800000</v>
      </c>
      <c r="AI82" s="27">
        <v>16800000</v>
      </c>
      <c r="AJ82" s="27">
        <v>16800000</v>
      </c>
      <c r="AK82" s="27">
        <v>0</v>
      </c>
      <c r="AL82" s="85"/>
      <c r="AM82" s="27">
        <v>0</v>
      </c>
      <c r="AN82" s="27">
        <v>0</v>
      </c>
      <c r="AO82" s="27">
        <v>0</v>
      </c>
      <c r="AP82" s="27">
        <v>0</v>
      </c>
      <c r="AQ82" s="27">
        <v>0</v>
      </c>
      <c r="AR82" s="27">
        <v>0</v>
      </c>
      <c r="AS82" s="27">
        <v>0</v>
      </c>
      <c r="AT82" s="27">
        <v>0</v>
      </c>
      <c r="AU82" s="6">
        <f>B82+G82+L82+Q82+V82+AA82+AF82+AK82</f>
        <v>28000000</v>
      </c>
      <c r="AV82" s="85"/>
      <c r="AW82" s="27">
        <f t="shared" si="14"/>
        <v>16800000</v>
      </c>
      <c r="AX82" s="27">
        <f t="shared" si="14"/>
        <v>16800000</v>
      </c>
      <c r="AY82" s="27">
        <f t="shared" si="13"/>
        <v>16800000</v>
      </c>
      <c r="AZ82" s="11"/>
    </row>
    <row r="83" spans="1:55" ht="39" customHeight="1" x14ac:dyDescent="0.2">
      <c r="A83" s="9" t="s">
        <v>97</v>
      </c>
      <c r="B83" s="27">
        <v>73600000</v>
      </c>
      <c r="C83" s="85"/>
      <c r="D83" s="27">
        <v>73440000</v>
      </c>
      <c r="E83" s="27">
        <v>49540000</v>
      </c>
      <c r="F83" s="27">
        <v>49540000</v>
      </c>
      <c r="G83" s="27">
        <v>0</v>
      </c>
      <c r="H83" s="88"/>
      <c r="I83" s="27">
        <v>0</v>
      </c>
      <c r="J83" s="27">
        <v>0</v>
      </c>
      <c r="K83" s="27">
        <v>0</v>
      </c>
      <c r="L83" s="27">
        <v>0</v>
      </c>
      <c r="M83" s="85"/>
      <c r="N83" s="27">
        <v>0</v>
      </c>
      <c r="O83" s="27">
        <v>0</v>
      </c>
      <c r="P83" s="27">
        <v>0</v>
      </c>
      <c r="Q83" s="27">
        <v>0</v>
      </c>
      <c r="R83" s="85"/>
      <c r="S83" s="27">
        <v>0</v>
      </c>
      <c r="T83" s="27">
        <v>0</v>
      </c>
      <c r="U83" s="27">
        <v>0</v>
      </c>
      <c r="V83" s="27">
        <v>0</v>
      </c>
      <c r="W83" s="85"/>
      <c r="X83" s="27">
        <v>0</v>
      </c>
      <c r="Y83" s="27">
        <v>0</v>
      </c>
      <c r="Z83" s="27">
        <v>0</v>
      </c>
      <c r="AA83" s="27">
        <v>0</v>
      </c>
      <c r="AB83" s="85"/>
      <c r="AC83" s="27">
        <v>0</v>
      </c>
      <c r="AD83" s="27">
        <v>0</v>
      </c>
      <c r="AE83" s="27">
        <v>0</v>
      </c>
      <c r="AF83" s="27">
        <v>304057778</v>
      </c>
      <c r="AG83" s="85"/>
      <c r="AH83" s="27">
        <v>289845000</v>
      </c>
      <c r="AI83" s="27">
        <v>222945000</v>
      </c>
      <c r="AJ83" s="27">
        <v>222945000</v>
      </c>
      <c r="AK83" s="27">
        <v>0</v>
      </c>
      <c r="AL83" s="85"/>
      <c r="AM83" s="27">
        <v>0</v>
      </c>
      <c r="AN83" s="27">
        <v>0</v>
      </c>
      <c r="AO83" s="27">
        <v>0</v>
      </c>
      <c r="AP83" s="27">
        <v>0</v>
      </c>
      <c r="AQ83" s="27">
        <v>0</v>
      </c>
      <c r="AR83" s="27">
        <v>0</v>
      </c>
      <c r="AS83" s="27">
        <v>0</v>
      </c>
      <c r="AT83" s="27">
        <v>0</v>
      </c>
      <c r="AU83" s="6">
        <f>B83+G83+L83+Q83+V83+AA83+AF83+AK83</f>
        <v>377657778</v>
      </c>
      <c r="AV83" s="85"/>
      <c r="AW83" s="27">
        <f t="shared" si="14"/>
        <v>363285000</v>
      </c>
      <c r="AX83" s="27">
        <f t="shared" si="14"/>
        <v>272485000</v>
      </c>
      <c r="AY83" s="27">
        <f t="shared" si="13"/>
        <v>272485000</v>
      </c>
      <c r="AZ83" s="11"/>
      <c r="BB83" s="29"/>
      <c r="BC83" s="29"/>
    </row>
    <row r="84" spans="1:55" ht="39" customHeight="1" x14ac:dyDescent="0.2">
      <c r="A84" s="9" t="s">
        <v>98</v>
      </c>
      <c r="B84" s="27">
        <v>19400000</v>
      </c>
      <c r="C84" s="86"/>
      <c r="D84" s="27">
        <v>0</v>
      </c>
      <c r="E84" s="27">
        <v>0</v>
      </c>
      <c r="F84" s="27">
        <v>0</v>
      </c>
      <c r="G84" s="27">
        <v>0</v>
      </c>
      <c r="H84" s="89"/>
      <c r="I84" s="27">
        <v>0</v>
      </c>
      <c r="J84" s="27">
        <v>0</v>
      </c>
      <c r="K84" s="27">
        <v>0</v>
      </c>
      <c r="L84" s="27">
        <v>0</v>
      </c>
      <c r="M84" s="86"/>
      <c r="N84" s="27">
        <v>0</v>
      </c>
      <c r="O84" s="27">
        <v>0</v>
      </c>
      <c r="P84" s="27">
        <v>0</v>
      </c>
      <c r="Q84" s="27">
        <v>0</v>
      </c>
      <c r="R84" s="86"/>
      <c r="S84" s="27">
        <v>0</v>
      </c>
      <c r="T84" s="27">
        <v>0</v>
      </c>
      <c r="U84" s="27">
        <v>0</v>
      </c>
      <c r="V84" s="27">
        <v>0</v>
      </c>
      <c r="W84" s="86"/>
      <c r="X84" s="27">
        <v>0</v>
      </c>
      <c r="Y84" s="27">
        <v>0</v>
      </c>
      <c r="Z84" s="27">
        <v>0</v>
      </c>
      <c r="AA84" s="27">
        <v>0</v>
      </c>
      <c r="AB84" s="86"/>
      <c r="AC84" s="27">
        <v>0</v>
      </c>
      <c r="AD84" s="27">
        <v>0</v>
      </c>
      <c r="AE84" s="27">
        <v>0</v>
      </c>
      <c r="AF84" s="27">
        <v>0</v>
      </c>
      <c r="AG84" s="86"/>
      <c r="AH84" s="27">
        <v>0</v>
      </c>
      <c r="AI84" s="27">
        <v>0</v>
      </c>
      <c r="AJ84" s="27">
        <v>0</v>
      </c>
      <c r="AK84" s="27">
        <v>0</v>
      </c>
      <c r="AL84" s="86"/>
      <c r="AM84" s="27">
        <v>0</v>
      </c>
      <c r="AN84" s="27">
        <v>0</v>
      </c>
      <c r="AO84" s="27">
        <v>0</v>
      </c>
      <c r="AP84" s="27">
        <v>0</v>
      </c>
      <c r="AQ84" s="27">
        <v>0</v>
      </c>
      <c r="AR84" s="27">
        <v>0</v>
      </c>
      <c r="AS84" s="27">
        <v>0</v>
      </c>
      <c r="AT84" s="27">
        <v>0</v>
      </c>
      <c r="AU84" s="6">
        <f>B84+G84+L84+Q84+V84+AA84+AF84+AK84</f>
        <v>19400000</v>
      </c>
      <c r="AV84" s="86"/>
      <c r="AW84" s="27">
        <f t="shared" si="14"/>
        <v>0</v>
      </c>
      <c r="AX84" s="27">
        <f t="shared" si="14"/>
        <v>0</v>
      </c>
      <c r="AY84" s="27">
        <f t="shared" si="13"/>
        <v>0</v>
      </c>
      <c r="AZ84" s="11"/>
      <c r="BA84" s="29"/>
    </row>
    <row r="85" spans="1:55" ht="39" customHeight="1" x14ac:dyDescent="0.2">
      <c r="A85" s="13" t="s">
        <v>99</v>
      </c>
      <c r="B85" s="27">
        <v>0</v>
      </c>
      <c r="C85" s="27">
        <v>0</v>
      </c>
      <c r="D85" s="27">
        <v>0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27">
        <v>0</v>
      </c>
      <c r="Z85" s="27">
        <v>0</v>
      </c>
      <c r="AA85" s="27">
        <v>0</v>
      </c>
      <c r="AB85" s="27">
        <v>0</v>
      </c>
      <c r="AC85" s="27">
        <v>0</v>
      </c>
      <c r="AD85" s="27">
        <v>0</v>
      </c>
      <c r="AE85" s="27">
        <v>0</v>
      </c>
      <c r="AF85" s="27">
        <v>0</v>
      </c>
      <c r="AG85" s="27">
        <v>0</v>
      </c>
      <c r="AH85" s="27">
        <v>0</v>
      </c>
      <c r="AI85" s="27">
        <v>0</v>
      </c>
      <c r="AJ85" s="27">
        <v>0</v>
      </c>
      <c r="AK85" s="27">
        <v>0</v>
      </c>
      <c r="AL85" s="27">
        <v>0</v>
      </c>
      <c r="AM85" s="27">
        <v>0</v>
      </c>
      <c r="AN85" s="27">
        <v>0</v>
      </c>
      <c r="AO85" s="27">
        <v>0</v>
      </c>
      <c r="AP85" s="27">
        <v>0</v>
      </c>
      <c r="AQ85" s="27">
        <v>0</v>
      </c>
      <c r="AR85" s="27">
        <v>0</v>
      </c>
      <c r="AS85" s="27">
        <v>0</v>
      </c>
      <c r="AT85" s="27">
        <v>0</v>
      </c>
      <c r="AU85" s="6">
        <f>B85+G85+L85+Q85+V85+AA85+AF85+AK85</f>
        <v>0</v>
      </c>
      <c r="AV85" s="32">
        <f>C85+M85+R85+W85+AB85+AG85+AL85</f>
        <v>0</v>
      </c>
      <c r="AW85" s="27">
        <f t="shared" si="14"/>
        <v>0</v>
      </c>
      <c r="AX85" s="27">
        <f t="shared" si="14"/>
        <v>0</v>
      </c>
      <c r="AY85" s="27">
        <f t="shared" si="13"/>
        <v>0</v>
      </c>
      <c r="AZ85" s="11"/>
    </row>
    <row r="86" spans="1:55" ht="39" customHeight="1" x14ac:dyDescent="0.2">
      <c r="A86" s="12" t="s">
        <v>100</v>
      </c>
      <c r="B86" s="39" t="s">
        <v>153</v>
      </c>
      <c r="C86" s="84">
        <f>+B87</f>
        <v>0</v>
      </c>
      <c r="D86" s="39" t="s">
        <v>153</v>
      </c>
      <c r="E86" s="39" t="s">
        <v>153</v>
      </c>
      <c r="F86" s="39" t="s">
        <v>153</v>
      </c>
      <c r="G86" s="39" t="s">
        <v>153</v>
      </c>
      <c r="H86" s="87">
        <v>0</v>
      </c>
      <c r="I86" s="39" t="s">
        <v>153</v>
      </c>
      <c r="J86" s="39" t="s">
        <v>153</v>
      </c>
      <c r="K86" s="39" t="s">
        <v>153</v>
      </c>
      <c r="L86" s="39" t="s">
        <v>153</v>
      </c>
      <c r="M86" s="84">
        <v>0</v>
      </c>
      <c r="N86" s="39" t="s">
        <v>153</v>
      </c>
      <c r="O86" s="39" t="s">
        <v>153</v>
      </c>
      <c r="P86" s="39" t="s">
        <v>153</v>
      </c>
      <c r="Q86" s="39" t="s">
        <v>153</v>
      </c>
      <c r="R86" s="84">
        <v>0</v>
      </c>
      <c r="S86" s="39" t="s">
        <v>153</v>
      </c>
      <c r="T86" s="39" t="s">
        <v>153</v>
      </c>
      <c r="U86" s="39" t="s">
        <v>153</v>
      </c>
      <c r="V86" s="39" t="s">
        <v>153</v>
      </c>
      <c r="W86" s="84">
        <v>0</v>
      </c>
      <c r="X86" s="39" t="s">
        <v>153</v>
      </c>
      <c r="Y86" s="39" t="s">
        <v>153</v>
      </c>
      <c r="Z86" s="39" t="s">
        <v>153</v>
      </c>
      <c r="AA86" s="39" t="s">
        <v>153</v>
      </c>
      <c r="AB86" s="84">
        <v>0</v>
      </c>
      <c r="AC86" s="39" t="s">
        <v>153</v>
      </c>
      <c r="AD86" s="39" t="s">
        <v>153</v>
      </c>
      <c r="AE86" s="39" t="s">
        <v>153</v>
      </c>
      <c r="AF86" s="39" t="s">
        <v>153</v>
      </c>
      <c r="AG86" s="84">
        <f>+AF87</f>
        <v>29650000</v>
      </c>
      <c r="AH86" s="39" t="s">
        <v>153</v>
      </c>
      <c r="AI86" s="39" t="s">
        <v>153</v>
      </c>
      <c r="AJ86" s="39" t="s">
        <v>153</v>
      </c>
      <c r="AK86" s="39" t="s">
        <v>153</v>
      </c>
      <c r="AL86" s="84">
        <v>0</v>
      </c>
      <c r="AM86" s="39" t="s">
        <v>153</v>
      </c>
      <c r="AN86" s="39" t="s">
        <v>153</v>
      </c>
      <c r="AO86" s="39" t="s">
        <v>153</v>
      </c>
      <c r="AP86" s="27">
        <v>0</v>
      </c>
      <c r="AQ86" s="27">
        <v>0</v>
      </c>
      <c r="AR86" s="27">
        <v>0</v>
      </c>
      <c r="AS86" s="27">
        <v>0</v>
      </c>
      <c r="AT86" s="27">
        <v>0</v>
      </c>
      <c r="AU86" s="39" t="s">
        <v>153</v>
      </c>
      <c r="AV86" s="84">
        <f>C86+M86+R86+W86+AB86+AG86+AL86</f>
        <v>29650000</v>
      </c>
      <c r="AW86" s="39" t="s">
        <v>153</v>
      </c>
      <c r="AX86" s="39" t="s">
        <v>153</v>
      </c>
      <c r="AY86" s="39" t="s">
        <v>153</v>
      </c>
      <c r="AZ86" s="39" t="s">
        <v>151</v>
      </c>
    </row>
    <row r="87" spans="1:55" ht="39" customHeight="1" x14ac:dyDescent="0.2">
      <c r="A87" s="12" t="s">
        <v>101</v>
      </c>
      <c r="B87" s="27">
        <v>0</v>
      </c>
      <c r="C87" s="86"/>
      <c r="D87" s="27">
        <v>0</v>
      </c>
      <c r="E87" s="27">
        <v>0</v>
      </c>
      <c r="F87" s="27">
        <v>0</v>
      </c>
      <c r="G87" s="27">
        <v>0</v>
      </c>
      <c r="H87" s="89"/>
      <c r="I87" s="27">
        <v>0</v>
      </c>
      <c r="J87" s="27">
        <v>0</v>
      </c>
      <c r="K87" s="27">
        <v>0</v>
      </c>
      <c r="L87" s="27">
        <v>0</v>
      </c>
      <c r="M87" s="86"/>
      <c r="N87" s="27">
        <v>0</v>
      </c>
      <c r="O87" s="27">
        <v>0</v>
      </c>
      <c r="P87" s="27">
        <v>0</v>
      </c>
      <c r="Q87" s="27">
        <v>0</v>
      </c>
      <c r="R87" s="86"/>
      <c r="S87" s="27">
        <v>0</v>
      </c>
      <c r="T87" s="27">
        <v>0</v>
      </c>
      <c r="U87" s="27">
        <v>0</v>
      </c>
      <c r="V87" s="27">
        <v>0</v>
      </c>
      <c r="W87" s="86"/>
      <c r="X87" s="27">
        <v>0</v>
      </c>
      <c r="Y87" s="27">
        <v>0</v>
      </c>
      <c r="Z87" s="27">
        <v>0</v>
      </c>
      <c r="AA87" s="27">
        <v>0</v>
      </c>
      <c r="AB87" s="86"/>
      <c r="AC87" s="27">
        <v>0</v>
      </c>
      <c r="AD87" s="27">
        <v>0</v>
      </c>
      <c r="AE87" s="27">
        <v>0</v>
      </c>
      <c r="AF87" s="27">
        <v>29650000</v>
      </c>
      <c r="AG87" s="86"/>
      <c r="AH87" s="27">
        <v>10800000</v>
      </c>
      <c r="AI87" s="27">
        <v>8550000</v>
      </c>
      <c r="AJ87" s="27">
        <v>8550000</v>
      </c>
      <c r="AK87" s="27">
        <v>0</v>
      </c>
      <c r="AL87" s="86"/>
      <c r="AM87" s="27">
        <v>0</v>
      </c>
      <c r="AN87" s="27">
        <v>0</v>
      </c>
      <c r="AO87" s="27">
        <v>0</v>
      </c>
      <c r="AP87" s="27">
        <v>0</v>
      </c>
      <c r="AQ87" s="27">
        <v>0</v>
      </c>
      <c r="AR87" s="27">
        <v>0</v>
      </c>
      <c r="AS87" s="27">
        <v>0</v>
      </c>
      <c r="AT87" s="27">
        <v>0</v>
      </c>
      <c r="AU87" s="6">
        <f t="shared" ref="AU87:AU96" si="15">B87+G87+L87+Q87+V87+AA87+AF87+AK87</f>
        <v>29650000</v>
      </c>
      <c r="AV87" s="86"/>
      <c r="AW87" s="27">
        <f t="shared" ref="AW87:AW96" si="16">D87+I87+N87+S87+X87+AC87+AH87+AM87</f>
        <v>10800000</v>
      </c>
      <c r="AX87" s="27">
        <f t="shared" ref="AX87:AX96" si="17">E87+J87+O87+T87+Y87+AD87+AI87+AN87</f>
        <v>8550000</v>
      </c>
      <c r="AY87" s="27">
        <f t="shared" si="13"/>
        <v>8550000</v>
      </c>
      <c r="AZ87" s="11"/>
    </row>
    <row r="88" spans="1:55" ht="39" customHeight="1" x14ac:dyDescent="0.2">
      <c r="A88" s="20" t="s">
        <v>102</v>
      </c>
      <c r="B88" s="27">
        <v>0</v>
      </c>
      <c r="C88" s="27">
        <v>0</v>
      </c>
      <c r="D88" s="27">
        <v>0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0</v>
      </c>
      <c r="K88" s="27">
        <v>0</v>
      </c>
      <c r="L88" s="27">
        <v>0</v>
      </c>
      <c r="M88" s="27">
        <v>0</v>
      </c>
      <c r="N88" s="27">
        <v>0</v>
      </c>
      <c r="O88" s="27">
        <v>0</v>
      </c>
      <c r="P88" s="27">
        <v>0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>
        <v>0</v>
      </c>
      <c r="W88" s="87">
        <v>0</v>
      </c>
      <c r="X88" s="27">
        <v>0</v>
      </c>
      <c r="Y88" s="27">
        <v>0</v>
      </c>
      <c r="Z88" s="27">
        <v>0</v>
      </c>
      <c r="AA88" s="27">
        <v>0</v>
      </c>
      <c r="AB88" s="87">
        <v>0</v>
      </c>
      <c r="AC88" s="27">
        <v>0</v>
      </c>
      <c r="AD88" s="27">
        <v>0</v>
      </c>
      <c r="AE88" s="27">
        <v>0</v>
      </c>
      <c r="AF88" s="27">
        <v>45240000</v>
      </c>
      <c r="AG88" s="84">
        <f>+AF88+AF89</f>
        <v>52140000</v>
      </c>
      <c r="AH88" s="27">
        <v>34500000</v>
      </c>
      <c r="AI88" s="27">
        <v>24700000</v>
      </c>
      <c r="AJ88" s="27">
        <v>24700000</v>
      </c>
      <c r="AK88" s="27">
        <v>0</v>
      </c>
      <c r="AL88" s="84"/>
      <c r="AM88" s="27">
        <v>0</v>
      </c>
      <c r="AN88" s="27">
        <v>0</v>
      </c>
      <c r="AO88" s="27">
        <v>0</v>
      </c>
      <c r="AP88" s="27">
        <v>0</v>
      </c>
      <c r="AQ88" s="27">
        <v>0</v>
      </c>
      <c r="AR88" s="27">
        <v>0</v>
      </c>
      <c r="AS88" s="27">
        <v>0</v>
      </c>
      <c r="AT88" s="27">
        <v>0</v>
      </c>
      <c r="AU88" s="6">
        <f t="shared" si="15"/>
        <v>45240000</v>
      </c>
      <c r="AV88" s="84">
        <f>C88+M88+R88+W88+AB88+AG88+AL88</f>
        <v>52140000</v>
      </c>
      <c r="AW88" s="27">
        <f t="shared" si="16"/>
        <v>34500000</v>
      </c>
      <c r="AX88" s="27">
        <f t="shared" si="17"/>
        <v>24700000</v>
      </c>
      <c r="AY88" s="27">
        <f t="shared" si="13"/>
        <v>24700000</v>
      </c>
      <c r="AZ88" s="11"/>
    </row>
    <row r="89" spans="1:55" ht="39" customHeight="1" x14ac:dyDescent="0.2">
      <c r="A89" s="20" t="s">
        <v>103</v>
      </c>
      <c r="B89" s="27">
        <v>0</v>
      </c>
      <c r="C89" s="27">
        <v>0</v>
      </c>
      <c r="D89" s="27">
        <v>0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89"/>
      <c r="X89" s="27">
        <v>0</v>
      </c>
      <c r="Y89" s="27">
        <v>0</v>
      </c>
      <c r="Z89" s="27">
        <v>0</v>
      </c>
      <c r="AA89" s="27">
        <v>0</v>
      </c>
      <c r="AB89" s="89"/>
      <c r="AC89" s="27">
        <v>0</v>
      </c>
      <c r="AD89" s="27">
        <v>0</v>
      </c>
      <c r="AE89" s="27">
        <v>0</v>
      </c>
      <c r="AF89" s="27">
        <v>6900000</v>
      </c>
      <c r="AG89" s="86"/>
      <c r="AH89" s="27">
        <v>1200000</v>
      </c>
      <c r="AI89" s="27">
        <v>1200000</v>
      </c>
      <c r="AJ89" s="27">
        <v>1200000</v>
      </c>
      <c r="AK89" s="27">
        <v>0</v>
      </c>
      <c r="AL89" s="86"/>
      <c r="AM89" s="27">
        <v>0</v>
      </c>
      <c r="AN89" s="27">
        <v>0</v>
      </c>
      <c r="AO89" s="27">
        <v>0</v>
      </c>
      <c r="AP89" s="27">
        <v>0</v>
      </c>
      <c r="AQ89" s="27">
        <v>0</v>
      </c>
      <c r="AR89" s="27">
        <v>0</v>
      </c>
      <c r="AS89" s="27">
        <v>0</v>
      </c>
      <c r="AT89" s="27">
        <v>0</v>
      </c>
      <c r="AU89" s="6">
        <f t="shared" si="15"/>
        <v>6900000</v>
      </c>
      <c r="AV89" s="86"/>
      <c r="AW89" s="27">
        <f t="shared" si="16"/>
        <v>1200000</v>
      </c>
      <c r="AX89" s="27">
        <f t="shared" si="17"/>
        <v>1200000</v>
      </c>
      <c r="AY89" s="27">
        <f t="shared" si="13"/>
        <v>1200000</v>
      </c>
      <c r="AZ89" s="11"/>
      <c r="BA89" s="29"/>
    </row>
    <row r="90" spans="1:55" ht="39" customHeight="1" x14ac:dyDescent="0.2">
      <c r="A90" s="21" t="s">
        <v>104</v>
      </c>
      <c r="B90" s="27">
        <v>0</v>
      </c>
      <c r="C90" s="84">
        <f>+B90+B91+B92+B93</f>
        <v>0</v>
      </c>
      <c r="D90" s="27">
        <v>0</v>
      </c>
      <c r="E90" s="27">
        <v>0</v>
      </c>
      <c r="F90" s="27">
        <v>0</v>
      </c>
      <c r="G90" s="27">
        <v>0</v>
      </c>
      <c r="H90" s="87">
        <f>+G90+G91+G92+G93</f>
        <v>0</v>
      </c>
      <c r="I90" s="27">
        <v>0</v>
      </c>
      <c r="J90" s="27">
        <v>0</v>
      </c>
      <c r="K90" s="27">
        <v>0</v>
      </c>
      <c r="L90" s="27">
        <v>0</v>
      </c>
      <c r="M90" s="84">
        <f>+L90+L91+L92+L93</f>
        <v>0</v>
      </c>
      <c r="N90" s="27">
        <v>0</v>
      </c>
      <c r="O90" s="27">
        <v>0</v>
      </c>
      <c r="P90" s="27">
        <v>0</v>
      </c>
      <c r="Q90" s="27">
        <v>0</v>
      </c>
      <c r="R90" s="84">
        <f>+Q90+Q91+Q92+Q93</f>
        <v>100000000</v>
      </c>
      <c r="S90" s="27">
        <v>0</v>
      </c>
      <c r="T90" s="27">
        <v>0</v>
      </c>
      <c r="U90" s="27">
        <v>0</v>
      </c>
      <c r="V90" s="27">
        <v>0</v>
      </c>
      <c r="W90" s="84">
        <f>+V90+V91+V92+V93</f>
        <v>0</v>
      </c>
      <c r="X90" s="27">
        <v>0</v>
      </c>
      <c r="Y90" s="27">
        <v>0</v>
      </c>
      <c r="Z90" s="27">
        <v>0</v>
      </c>
      <c r="AA90" s="27">
        <v>0</v>
      </c>
      <c r="AB90" s="87">
        <v>0</v>
      </c>
      <c r="AC90" s="27">
        <v>0</v>
      </c>
      <c r="AD90" s="27">
        <v>0</v>
      </c>
      <c r="AE90" s="27">
        <v>0</v>
      </c>
      <c r="AF90" s="27">
        <v>20700000</v>
      </c>
      <c r="AG90" s="84">
        <f>+AF90+AF91+AF92+AF93</f>
        <v>57100000</v>
      </c>
      <c r="AH90" s="27">
        <v>19320000</v>
      </c>
      <c r="AI90" s="27">
        <v>8400000</v>
      </c>
      <c r="AJ90" s="27">
        <v>8400000</v>
      </c>
      <c r="AK90" s="27">
        <v>0</v>
      </c>
      <c r="AL90" s="84">
        <f>+AK90+AK91+AK92+AK93</f>
        <v>0</v>
      </c>
      <c r="AM90" s="27">
        <v>0</v>
      </c>
      <c r="AN90" s="27">
        <v>0</v>
      </c>
      <c r="AO90" s="27">
        <v>0</v>
      </c>
      <c r="AP90" s="27">
        <v>0</v>
      </c>
      <c r="AQ90" s="27">
        <v>0</v>
      </c>
      <c r="AR90" s="27">
        <v>0</v>
      </c>
      <c r="AS90" s="27">
        <v>0</v>
      </c>
      <c r="AT90" s="27">
        <v>0</v>
      </c>
      <c r="AU90" s="6">
        <f t="shared" si="15"/>
        <v>20700000</v>
      </c>
      <c r="AV90" s="84">
        <f>C90+M90+R90+W90+AB90+AG90+AL90</f>
        <v>157100000</v>
      </c>
      <c r="AW90" s="27">
        <f t="shared" si="16"/>
        <v>19320000</v>
      </c>
      <c r="AX90" s="27">
        <f t="shared" si="17"/>
        <v>8400000</v>
      </c>
      <c r="AY90" s="27">
        <f t="shared" si="13"/>
        <v>8400000</v>
      </c>
      <c r="AZ90" s="11"/>
    </row>
    <row r="91" spans="1:55" ht="39" customHeight="1" x14ac:dyDescent="0.2">
      <c r="A91" s="21" t="s">
        <v>105</v>
      </c>
      <c r="B91" s="27">
        <v>0</v>
      </c>
      <c r="C91" s="85"/>
      <c r="D91" s="27">
        <v>0</v>
      </c>
      <c r="E91" s="27">
        <v>0</v>
      </c>
      <c r="F91" s="27">
        <v>0</v>
      </c>
      <c r="G91" s="27">
        <v>0</v>
      </c>
      <c r="H91" s="88"/>
      <c r="I91" s="27">
        <v>0</v>
      </c>
      <c r="J91" s="27">
        <v>0</v>
      </c>
      <c r="K91" s="27">
        <v>0</v>
      </c>
      <c r="L91" s="27">
        <v>0</v>
      </c>
      <c r="M91" s="85"/>
      <c r="N91" s="27">
        <v>0</v>
      </c>
      <c r="O91" s="27">
        <v>0</v>
      </c>
      <c r="P91" s="27">
        <v>0</v>
      </c>
      <c r="Q91" s="30">
        <v>100000000</v>
      </c>
      <c r="R91" s="85"/>
      <c r="S91" s="27">
        <v>0</v>
      </c>
      <c r="T91" s="27">
        <v>0</v>
      </c>
      <c r="U91" s="27">
        <v>0</v>
      </c>
      <c r="V91" s="27">
        <v>0</v>
      </c>
      <c r="W91" s="85"/>
      <c r="X91" s="27">
        <v>0</v>
      </c>
      <c r="Y91" s="27">
        <v>0</v>
      </c>
      <c r="Z91" s="27">
        <v>0</v>
      </c>
      <c r="AA91" s="27">
        <v>0</v>
      </c>
      <c r="AB91" s="88"/>
      <c r="AC91" s="27">
        <v>0</v>
      </c>
      <c r="AD91" s="27">
        <v>0</v>
      </c>
      <c r="AE91" s="27">
        <v>0</v>
      </c>
      <c r="AF91" s="27">
        <v>16800000</v>
      </c>
      <c r="AG91" s="85"/>
      <c r="AH91" s="27">
        <v>9286667</v>
      </c>
      <c r="AI91" s="27">
        <v>6300000</v>
      </c>
      <c r="AJ91" s="27">
        <v>6300000</v>
      </c>
      <c r="AK91" s="27">
        <v>0</v>
      </c>
      <c r="AL91" s="85"/>
      <c r="AM91" s="27">
        <v>0</v>
      </c>
      <c r="AN91" s="27">
        <v>0</v>
      </c>
      <c r="AO91" s="27">
        <v>0</v>
      </c>
      <c r="AP91" s="27">
        <v>0</v>
      </c>
      <c r="AQ91" s="27">
        <v>0</v>
      </c>
      <c r="AR91" s="27">
        <v>0</v>
      </c>
      <c r="AS91" s="27">
        <v>0</v>
      </c>
      <c r="AT91" s="27">
        <v>0</v>
      </c>
      <c r="AU91" s="6">
        <f t="shared" si="15"/>
        <v>116800000</v>
      </c>
      <c r="AV91" s="85"/>
      <c r="AW91" s="27">
        <f t="shared" si="16"/>
        <v>9286667</v>
      </c>
      <c r="AX91" s="27">
        <f t="shared" si="17"/>
        <v>6300000</v>
      </c>
      <c r="AY91" s="27">
        <f t="shared" si="13"/>
        <v>6300000</v>
      </c>
      <c r="AZ91" s="11"/>
    </row>
    <row r="92" spans="1:55" ht="39" customHeight="1" x14ac:dyDescent="0.2">
      <c r="A92" s="21" t="s">
        <v>106</v>
      </c>
      <c r="B92" s="27">
        <v>0</v>
      </c>
      <c r="C92" s="85"/>
      <c r="D92" s="27">
        <v>0</v>
      </c>
      <c r="E92" s="27">
        <v>0</v>
      </c>
      <c r="F92" s="27">
        <v>0</v>
      </c>
      <c r="G92" s="27">
        <v>0</v>
      </c>
      <c r="H92" s="88"/>
      <c r="I92" s="27">
        <v>0</v>
      </c>
      <c r="J92" s="27">
        <v>0</v>
      </c>
      <c r="K92" s="27">
        <v>0</v>
      </c>
      <c r="L92" s="27">
        <v>0</v>
      </c>
      <c r="M92" s="85"/>
      <c r="N92" s="27">
        <v>0</v>
      </c>
      <c r="O92" s="27">
        <v>0</v>
      </c>
      <c r="P92" s="27">
        <v>0</v>
      </c>
      <c r="Q92" s="27">
        <v>0</v>
      </c>
      <c r="R92" s="85"/>
      <c r="S92" s="27">
        <v>0</v>
      </c>
      <c r="T92" s="27">
        <v>0</v>
      </c>
      <c r="U92" s="27">
        <v>0</v>
      </c>
      <c r="V92" s="27">
        <v>0</v>
      </c>
      <c r="W92" s="85"/>
      <c r="X92" s="27">
        <v>0</v>
      </c>
      <c r="Y92" s="27">
        <v>0</v>
      </c>
      <c r="Z92" s="27">
        <v>0</v>
      </c>
      <c r="AA92" s="27">
        <v>0</v>
      </c>
      <c r="AB92" s="88"/>
      <c r="AC92" s="27">
        <v>0</v>
      </c>
      <c r="AD92" s="27">
        <v>0</v>
      </c>
      <c r="AE92" s="27">
        <v>0</v>
      </c>
      <c r="AF92" s="27">
        <v>19600000</v>
      </c>
      <c r="AG92" s="85"/>
      <c r="AH92" s="27">
        <v>9893333</v>
      </c>
      <c r="AI92" s="27">
        <v>8400000</v>
      </c>
      <c r="AJ92" s="27">
        <v>8400000</v>
      </c>
      <c r="AK92" s="27">
        <v>0</v>
      </c>
      <c r="AL92" s="85"/>
      <c r="AM92" s="27">
        <v>0</v>
      </c>
      <c r="AN92" s="27">
        <v>0</v>
      </c>
      <c r="AO92" s="27">
        <v>0</v>
      </c>
      <c r="AP92" s="27">
        <v>0</v>
      </c>
      <c r="AQ92" s="27">
        <v>0</v>
      </c>
      <c r="AR92" s="27">
        <v>0</v>
      </c>
      <c r="AS92" s="27">
        <v>0</v>
      </c>
      <c r="AT92" s="27">
        <v>0</v>
      </c>
      <c r="AU92" s="6">
        <f t="shared" si="15"/>
        <v>19600000</v>
      </c>
      <c r="AV92" s="85"/>
      <c r="AW92" s="27">
        <f t="shared" si="16"/>
        <v>9893333</v>
      </c>
      <c r="AX92" s="27">
        <f t="shared" si="17"/>
        <v>8400000</v>
      </c>
      <c r="AY92" s="27">
        <f t="shared" si="13"/>
        <v>8400000</v>
      </c>
      <c r="AZ92" s="11"/>
    </row>
    <row r="93" spans="1:55" ht="39" customHeight="1" x14ac:dyDescent="0.2">
      <c r="A93" s="21" t="s">
        <v>107</v>
      </c>
      <c r="B93" s="27">
        <v>0</v>
      </c>
      <c r="C93" s="86"/>
      <c r="D93" s="27">
        <v>0</v>
      </c>
      <c r="E93" s="27">
        <v>0</v>
      </c>
      <c r="F93" s="27">
        <v>0</v>
      </c>
      <c r="G93" s="27">
        <v>0</v>
      </c>
      <c r="H93" s="89"/>
      <c r="I93" s="27">
        <v>0</v>
      </c>
      <c r="J93" s="27">
        <v>0</v>
      </c>
      <c r="K93" s="27">
        <v>0</v>
      </c>
      <c r="L93" s="27">
        <v>0</v>
      </c>
      <c r="M93" s="86"/>
      <c r="N93" s="27">
        <v>0</v>
      </c>
      <c r="O93" s="27">
        <v>0</v>
      </c>
      <c r="P93" s="27">
        <v>0</v>
      </c>
      <c r="Q93" s="27">
        <v>0</v>
      </c>
      <c r="R93" s="86"/>
      <c r="S93" s="27">
        <v>0</v>
      </c>
      <c r="T93" s="27">
        <v>0</v>
      </c>
      <c r="U93" s="27">
        <v>0</v>
      </c>
      <c r="V93" s="27">
        <v>0</v>
      </c>
      <c r="W93" s="86"/>
      <c r="X93" s="27">
        <v>0</v>
      </c>
      <c r="Y93" s="27">
        <v>0</v>
      </c>
      <c r="Z93" s="27">
        <v>0</v>
      </c>
      <c r="AA93" s="27">
        <v>0</v>
      </c>
      <c r="AB93" s="89"/>
      <c r="AC93" s="27">
        <v>0</v>
      </c>
      <c r="AD93" s="27">
        <v>0</v>
      </c>
      <c r="AE93" s="27">
        <v>0</v>
      </c>
      <c r="AF93" s="27">
        <v>0</v>
      </c>
      <c r="AG93" s="86"/>
      <c r="AH93" s="27">
        <v>0</v>
      </c>
      <c r="AI93" s="27">
        <v>0</v>
      </c>
      <c r="AJ93" s="27">
        <v>0</v>
      </c>
      <c r="AK93" s="27">
        <v>0</v>
      </c>
      <c r="AL93" s="86"/>
      <c r="AM93" s="27">
        <v>0</v>
      </c>
      <c r="AN93" s="27">
        <v>0</v>
      </c>
      <c r="AO93" s="27">
        <v>0</v>
      </c>
      <c r="AP93" s="27">
        <v>0</v>
      </c>
      <c r="AQ93" s="27">
        <v>0</v>
      </c>
      <c r="AR93" s="27">
        <v>0</v>
      </c>
      <c r="AS93" s="27">
        <v>0</v>
      </c>
      <c r="AT93" s="27">
        <v>0</v>
      </c>
      <c r="AU93" s="6">
        <f t="shared" si="15"/>
        <v>0</v>
      </c>
      <c r="AV93" s="86"/>
      <c r="AW93" s="27">
        <f t="shared" si="16"/>
        <v>0</v>
      </c>
      <c r="AX93" s="27">
        <f t="shared" si="17"/>
        <v>0</v>
      </c>
      <c r="AY93" s="27">
        <f t="shared" si="13"/>
        <v>0</v>
      </c>
      <c r="AZ93" s="11"/>
      <c r="BA93" s="29"/>
    </row>
    <row r="94" spans="1:55" ht="39" customHeight="1" x14ac:dyDescent="0.2">
      <c r="A94" s="12" t="s">
        <v>108</v>
      </c>
      <c r="B94" s="27">
        <v>0</v>
      </c>
      <c r="C94" s="84">
        <f>SUM(B94:B104)</f>
        <v>46319406</v>
      </c>
      <c r="D94" s="27">
        <v>0</v>
      </c>
      <c r="E94" s="27">
        <v>0</v>
      </c>
      <c r="F94" s="27">
        <v>0</v>
      </c>
      <c r="G94" s="27">
        <v>0</v>
      </c>
      <c r="H94" s="87">
        <f>SUM(G94:G104)</f>
        <v>0</v>
      </c>
      <c r="I94" s="27">
        <v>0</v>
      </c>
      <c r="J94" s="27">
        <v>0</v>
      </c>
      <c r="K94" s="27">
        <v>0</v>
      </c>
      <c r="L94" s="27">
        <v>0</v>
      </c>
      <c r="M94" s="84">
        <f>SUM(L94:L104)</f>
        <v>0</v>
      </c>
      <c r="N94" s="27">
        <v>0</v>
      </c>
      <c r="O94" s="27">
        <v>0</v>
      </c>
      <c r="P94" s="27">
        <v>0</v>
      </c>
      <c r="Q94" s="27">
        <v>0</v>
      </c>
      <c r="R94" s="84">
        <f>SUM(Q94:Q104)</f>
        <v>0</v>
      </c>
      <c r="S94" s="27">
        <v>0</v>
      </c>
      <c r="T94" s="27">
        <v>0</v>
      </c>
      <c r="U94" s="27">
        <v>0</v>
      </c>
      <c r="V94" s="27">
        <v>0</v>
      </c>
      <c r="W94" s="84">
        <f>SUM(V94:V104)</f>
        <v>0</v>
      </c>
      <c r="X94" s="27">
        <v>0</v>
      </c>
      <c r="Y94" s="27">
        <v>0</v>
      </c>
      <c r="Z94" s="27">
        <v>0</v>
      </c>
      <c r="AA94" s="27">
        <v>0</v>
      </c>
      <c r="AB94" s="84">
        <f>SUM(AA94:AA104)</f>
        <v>0</v>
      </c>
      <c r="AC94" s="27">
        <v>0</v>
      </c>
      <c r="AD94" s="27">
        <v>0</v>
      </c>
      <c r="AE94" s="27">
        <v>0</v>
      </c>
      <c r="AF94" s="27">
        <v>49229974</v>
      </c>
      <c r="AG94" s="84">
        <f>SUM(AF94:AF104)</f>
        <v>357027018</v>
      </c>
      <c r="AH94" s="27">
        <v>49229974</v>
      </c>
      <c r="AI94" s="27">
        <v>0</v>
      </c>
      <c r="AJ94" s="27">
        <v>0</v>
      </c>
      <c r="AK94" s="27">
        <v>0</v>
      </c>
      <c r="AL94" s="84">
        <f>SUM(AK94:AK104)</f>
        <v>0</v>
      </c>
      <c r="AM94" s="27">
        <v>0</v>
      </c>
      <c r="AN94" s="27">
        <v>0</v>
      </c>
      <c r="AO94" s="27">
        <v>0</v>
      </c>
      <c r="AP94" s="27">
        <v>0</v>
      </c>
      <c r="AQ94" s="27">
        <v>0</v>
      </c>
      <c r="AR94" s="27">
        <v>0</v>
      </c>
      <c r="AS94" s="27">
        <v>0</v>
      </c>
      <c r="AT94" s="27">
        <v>0</v>
      </c>
      <c r="AU94" s="6">
        <f t="shared" si="15"/>
        <v>49229974</v>
      </c>
      <c r="AV94" s="84">
        <f>C94+M94+R94+W94+AB94+AG94+AL94</f>
        <v>403346424</v>
      </c>
      <c r="AW94" s="27">
        <f t="shared" si="16"/>
        <v>49229974</v>
      </c>
      <c r="AX94" s="27">
        <f t="shared" si="17"/>
        <v>0</v>
      </c>
      <c r="AY94" s="27">
        <f t="shared" si="13"/>
        <v>0</v>
      </c>
      <c r="AZ94" s="53"/>
    </row>
    <row r="95" spans="1:55" ht="39" customHeight="1" x14ac:dyDescent="0.2">
      <c r="A95" s="12" t="s">
        <v>109</v>
      </c>
      <c r="B95" s="27">
        <v>0</v>
      </c>
      <c r="C95" s="85"/>
      <c r="D95" s="27">
        <v>0</v>
      </c>
      <c r="E95" s="27">
        <v>0</v>
      </c>
      <c r="F95" s="27">
        <v>0</v>
      </c>
      <c r="G95" s="27">
        <v>0</v>
      </c>
      <c r="H95" s="88"/>
      <c r="I95" s="27">
        <v>0</v>
      </c>
      <c r="J95" s="27">
        <v>0</v>
      </c>
      <c r="K95" s="27">
        <v>0</v>
      </c>
      <c r="L95" s="27">
        <v>0</v>
      </c>
      <c r="M95" s="85"/>
      <c r="N95" s="27">
        <v>0</v>
      </c>
      <c r="O95" s="27">
        <v>0</v>
      </c>
      <c r="P95" s="27">
        <v>0</v>
      </c>
      <c r="Q95" s="27">
        <v>0</v>
      </c>
      <c r="R95" s="85"/>
      <c r="S95" s="27">
        <v>0</v>
      </c>
      <c r="T95" s="27">
        <v>0</v>
      </c>
      <c r="U95" s="27">
        <v>0</v>
      </c>
      <c r="V95" s="27">
        <v>0</v>
      </c>
      <c r="W95" s="85"/>
      <c r="X95" s="27">
        <v>0</v>
      </c>
      <c r="Y95" s="27">
        <v>0</v>
      </c>
      <c r="Z95" s="27">
        <v>0</v>
      </c>
      <c r="AA95" s="27">
        <v>0</v>
      </c>
      <c r="AB95" s="85"/>
      <c r="AC95" s="27">
        <v>0</v>
      </c>
      <c r="AD95" s="27">
        <v>0</v>
      </c>
      <c r="AE95" s="27">
        <v>0</v>
      </c>
      <c r="AF95" s="27">
        <v>97044</v>
      </c>
      <c r="AG95" s="85"/>
      <c r="AH95" s="27">
        <v>0</v>
      </c>
      <c r="AI95" s="27">
        <v>0</v>
      </c>
      <c r="AJ95" s="27">
        <v>0</v>
      </c>
      <c r="AK95" s="27">
        <v>0</v>
      </c>
      <c r="AL95" s="85"/>
      <c r="AM95" s="27">
        <v>0</v>
      </c>
      <c r="AN95" s="27">
        <v>0</v>
      </c>
      <c r="AO95" s="27">
        <v>0</v>
      </c>
      <c r="AP95" s="27">
        <v>0</v>
      </c>
      <c r="AQ95" s="27">
        <v>0</v>
      </c>
      <c r="AR95" s="27">
        <v>0</v>
      </c>
      <c r="AS95" s="27">
        <v>0</v>
      </c>
      <c r="AT95" s="27">
        <v>0</v>
      </c>
      <c r="AU95" s="6">
        <f t="shared" si="15"/>
        <v>97044</v>
      </c>
      <c r="AV95" s="85"/>
      <c r="AW95" s="27">
        <f t="shared" si="16"/>
        <v>0</v>
      </c>
      <c r="AX95" s="27">
        <f t="shared" si="17"/>
        <v>0</v>
      </c>
      <c r="AY95" s="27">
        <f t="shared" si="13"/>
        <v>0</v>
      </c>
      <c r="AZ95" s="11"/>
    </row>
    <row r="96" spans="1:55" ht="39" customHeight="1" x14ac:dyDescent="0.2">
      <c r="A96" s="12" t="s">
        <v>110</v>
      </c>
      <c r="B96" s="27">
        <v>0</v>
      </c>
      <c r="C96" s="85"/>
      <c r="D96" s="27">
        <v>0</v>
      </c>
      <c r="E96" s="27">
        <v>0</v>
      </c>
      <c r="F96" s="27">
        <v>0</v>
      </c>
      <c r="G96" s="27">
        <v>0</v>
      </c>
      <c r="H96" s="88"/>
      <c r="I96" s="27">
        <v>0</v>
      </c>
      <c r="J96" s="27">
        <v>0</v>
      </c>
      <c r="K96" s="27">
        <v>0</v>
      </c>
      <c r="L96" s="27">
        <v>0</v>
      </c>
      <c r="M96" s="85"/>
      <c r="N96" s="27">
        <v>0</v>
      </c>
      <c r="O96" s="27">
        <v>0</v>
      </c>
      <c r="P96" s="27">
        <v>0</v>
      </c>
      <c r="Q96" s="27">
        <v>0</v>
      </c>
      <c r="R96" s="85"/>
      <c r="S96" s="27">
        <v>0</v>
      </c>
      <c r="T96" s="27">
        <v>0</v>
      </c>
      <c r="U96" s="27">
        <v>0</v>
      </c>
      <c r="V96" s="27">
        <v>0</v>
      </c>
      <c r="W96" s="85"/>
      <c r="X96" s="27">
        <v>0</v>
      </c>
      <c r="Y96" s="27">
        <v>0</v>
      </c>
      <c r="Z96" s="27">
        <v>0</v>
      </c>
      <c r="AA96" s="27">
        <v>0</v>
      </c>
      <c r="AB96" s="85"/>
      <c r="AC96" s="27">
        <v>0</v>
      </c>
      <c r="AD96" s="27">
        <v>0</v>
      </c>
      <c r="AE96" s="27">
        <v>0</v>
      </c>
      <c r="AF96" s="27">
        <v>36400000</v>
      </c>
      <c r="AG96" s="85"/>
      <c r="AH96" s="27">
        <v>15244647</v>
      </c>
      <c r="AI96" s="27">
        <f>15244647-4044647</f>
        <v>11200000</v>
      </c>
      <c r="AJ96" s="27">
        <f>15244647-4044647</f>
        <v>11200000</v>
      </c>
      <c r="AK96" s="27">
        <v>0</v>
      </c>
      <c r="AL96" s="85"/>
      <c r="AM96" s="27">
        <v>0</v>
      </c>
      <c r="AN96" s="27">
        <v>0</v>
      </c>
      <c r="AO96" s="27">
        <v>0</v>
      </c>
      <c r="AP96" s="27">
        <v>0</v>
      </c>
      <c r="AQ96" s="27">
        <v>0</v>
      </c>
      <c r="AR96" s="27">
        <v>0</v>
      </c>
      <c r="AS96" s="27">
        <v>0</v>
      </c>
      <c r="AT96" s="27">
        <v>0</v>
      </c>
      <c r="AU96" s="6">
        <f t="shared" si="15"/>
        <v>36400000</v>
      </c>
      <c r="AV96" s="85"/>
      <c r="AW96" s="27">
        <f t="shared" si="16"/>
        <v>15244647</v>
      </c>
      <c r="AX96" s="27">
        <f t="shared" si="17"/>
        <v>11200000</v>
      </c>
      <c r="AY96" s="27">
        <f t="shared" si="13"/>
        <v>11200000</v>
      </c>
      <c r="AZ96" s="11"/>
    </row>
    <row r="97" spans="1:53" ht="39" customHeight="1" x14ac:dyDescent="0.2">
      <c r="A97" s="12" t="s">
        <v>111</v>
      </c>
      <c r="B97" s="39" t="s">
        <v>153</v>
      </c>
      <c r="C97" s="85"/>
      <c r="D97" s="39" t="s">
        <v>153</v>
      </c>
      <c r="E97" s="39" t="s">
        <v>153</v>
      </c>
      <c r="F97" s="39" t="s">
        <v>153</v>
      </c>
      <c r="G97" s="39" t="s">
        <v>153</v>
      </c>
      <c r="H97" s="88"/>
      <c r="I97" s="39" t="s">
        <v>153</v>
      </c>
      <c r="J97" s="39" t="s">
        <v>153</v>
      </c>
      <c r="K97" s="39" t="s">
        <v>153</v>
      </c>
      <c r="L97" s="39" t="s">
        <v>153</v>
      </c>
      <c r="M97" s="85"/>
      <c r="N97" s="39" t="s">
        <v>153</v>
      </c>
      <c r="O97" s="39" t="s">
        <v>153</v>
      </c>
      <c r="P97" s="39" t="s">
        <v>153</v>
      </c>
      <c r="Q97" s="39" t="s">
        <v>153</v>
      </c>
      <c r="R97" s="85"/>
      <c r="S97" s="39" t="s">
        <v>153</v>
      </c>
      <c r="T97" s="39" t="s">
        <v>153</v>
      </c>
      <c r="U97" s="39" t="s">
        <v>153</v>
      </c>
      <c r="V97" s="39" t="s">
        <v>153</v>
      </c>
      <c r="W97" s="85"/>
      <c r="X97" s="39" t="s">
        <v>153</v>
      </c>
      <c r="Y97" s="39" t="s">
        <v>153</v>
      </c>
      <c r="Z97" s="39" t="s">
        <v>153</v>
      </c>
      <c r="AA97" s="39" t="s">
        <v>153</v>
      </c>
      <c r="AB97" s="85"/>
      <c r="AC97" s="39" t="s">
        <v>153</v>
      </c>
      <c r="AD97" s="39" t="s">
        <v>153</v>
      </c>
      <c r="AE97" s="39" t="s">
        <v>153</v>
      </c>
      <c r="AF97" s="39" t="s">
        <v>153</v>
      </c>
      <c r="AG97" s="85"/>
      <c r="AH97" s="39" t="s">
        <v>153</v>
      </c>
      <c r="AI97" s="39" t="s">
        <v>153</v>
      </c>
      <c r="AJ97" s="39" t="s">
        <v>153</v>
      </c>
      <c r="AK97" s="39" t="s">
        <v>153</v>
      </c>
      <c r="AL97" s="85"/>
      <c r="AM97" s="39" t="s">
        <v>153</v>
      </c>
      <c r="AN97" s="39" t="s">
        <v>153</v>
      </c>
      <c r="AO97" s="39" t="s">
        <v>153</v>
      </c>
      <c r="AP97" s="27">
        <v>0</v>
      </c>
      <c r="AQ97" s="27">
        <v>0</v>
      </c>
      <c r="AR97" s="27">
        <v>0</v>
      </c>
      <c r="AS97" s="27">
        <v>0</v>
      </c>
      <c r="AT97" s="27">
        <v>0</v>
      </c>
      <c r="AU97" s="39" t="s">
        <v>153</v>
      </c>
      <c r="AV97" s="85"/>
      <c r="AW97" s="39" t="s">
        <v>151</v>
      </c>
      <c r="AX97" s="39" t="s">
        <v>151</v>
      </c>
      <c r="AY97" s="39" t="s">
        <v>153</v>
      </c>
      <c r="AZ97" s="39" t="s">
        <v>151</v>
      </c>
    </row>
    <row r="98" spans="1:53" ht="39" customHeight="1" x14ac:dyDescent="0.2">
      <c r="A98" s="12" t="s">
        <v>112</v>
      </c>
      <c r="B98" s="27">
        <v>0</v>
      </c>
      <c r="C98" s="85"/>
      <c r="D98" s="27">
        <v>0</v>
      </c>
      <c r="E98" s="27">
        <v>0</v>
      </c>
      <c r="F98" s="27">
        <v>0</v>
      </c>
      <c r="G98" s="27">
        <v>0</v>
      </c>
      <c r="H98" s="88"/>
      <c r="I98" s="27">
        <v>0</v>
      </c>
      <c r="J98" s="27">
        <v>0</v>
      </c>
      <c r="K98" s="27">
        <v>0</v>
      </c>
      <c r="L98" s="27">
        <v>0</v>
      </c>
      <c r="M98" s="85"/>
      <c r="N98" s="27">
        <v>0</v>
      </c>
      <c r="O98" s="27">
        <v>0</v>
      </c>
      <c r="P98" s="27">
        <v>0</v>
      </c>
      <c r="Q98" s="27">
        <v>0</v>
      </c>
      <c r="R98" s="85"/>
      <c r="S98" s="27">
        <v>0</v>
      </c>
      <c r="T98" s="27">
        <v>0</v>
      </c>
      <c r="U98" s="27">
        <v>0</v>
      </c>
      <c r="V98" s="27">
        <v>0</v>
      </c>
      <c r="W98" s="85"/>
      <c r="X98" s="27">
        <v>0</v>
      </c>
      <c r="Y98" s="27">
        <v>0</v>
      </c>
      <c r="Z98" s="27">
        <v>0</v>
      </c>
      <c r="AA98" s="27">
        <v>0</v>
      </c>
      <c r="AB98" s="85"/>
      <c r="AC98" s="27">
        <v>0</v>
      </c>
      <c r="AD98" s="27">
        <v>0</v>
      </c>
      <c r="AE98" s="27">
        <v>0</v>
      </c>
      <c r="AF98" s="27">
        <v>14700000</v>
      </c>
      <c r="AG98" s="85"/>
      <c r="AH98" s="27">
        <v>10360000</v>
      </c>
      <c r="AI98" s="27">
        <v>6300000</v>
      </c>
      <c r="AJ98" s="27">
        <v>6300000</v>
      </c>
      <c r="AK98" s="27">
        <v>0</v>
      </c>
      <c r="AL98" s="85"/>
      <c r="AM98" s="27">
        <v>0</v>
      </c>
      <c r="AN98" s="27">
        <v>0</v>
      </c>
      <c r="AO98" s="27">
        <v>0</v>
      </c>
      <c r="AP98" s="27">
        <v>0</v>
      </c>
      <c r="AQ98" s="27">
        <v>0</v>
      </c>
      <c r="AR98" s="27">
        <v>0</v>
      </c>
      <c r="AS98" s="27">
        <v>0</v>
      </c>
      <c r="AT98" s="27">
        <v>0</v>
      </c>
      <c r="AU98" s="6">
        <f>B98+G98+L98+Q98+V98+AA98+AF98+AK98</f>
        <v>14700000</v>
      </c>
      <c r="AV98" s="85"/>
      <c r="AW98" s="27">
        <f>D98+I98+N98+S98+X98+AC98+AH98+AM98</f>
        <v>10360000</v>
      </c>
      <c r="AX98" s="27">
        <f>E98+J98+O98+T98+Y98+AD98+AI98+AN98</f>
        <v>6300000</v>
      </c>
      <c r="AY98" s="27">
        <f t="shared" si="13"/>
        <v>6300000</v>
      </c>
      <c r="AZ98" s="11"/>
    </row>
    <row r="99" spans="1:53" ht="39" customHeight="1" x14ac:dyDescent="0.2">
      <c r="A99" s="12" t="s">
        <v>113</v>
      </c>
      <c r="B99" s="27">
        <v>0</v>
      </c>
      <c r="C99" s="85"/>
      <c r="D99" s="27">
        <v>0</v>
      </c>
      <c r="E99" s="27">
        <v>0</v>
      </c>
      <c r="F99" s="27">
        <v>0</v>
      </c>
      <c r="G99" s="27">
        <v>0</v>
      </c>
      <c r="H99" s="88"/>
      <c r="I99" s="27">
        <v>0</v>
      </c>
      <c r="J99" s="27">
        <v>0</v>
      </c>
      <c r="K99" s="27">
        <v>0</v>
      </c>
      <c r="L99" s="27">
        <v>0</v>
      </c>
      <c r="M99" s="85"/>
      <c r="N99" s="27">
        <v>0</v>
      </c>
      <c r="O99" s="27">
        <v>0</v>
      </c>
      <c r="P99" s="27">
        <v>0</v>
      </c>
      <c r="Q99" s="27">
        <v>0</v>
      </c>
      <c r="R99" s="85"/>
      <c r="S99" s="27">
        <v>0</v>
      </c>
      <c r="T99" s="27">
        <v>0</v>
      </c>
      <c r="U99" s="27">
        <v>0</v>
      </c>
      <c r="V99" s="27">
        <v>0</v>
      </c>
      <c r="W99" s="85"/>
      <c r="X99" s="27">
        <v>0</v>
      </c>
      <c r="Y99" s="27">
        <v>0</v>
      </c>
      <c r="Z99" s="27">
        <v>0</v>
      </c>
      <c r="AA99" s="27">
        <v>0</v>
      </c>
      <c r="AB99" s="85"/>
      <c r="AC99" s="27">
        <v>0</v>
      </c>
      <c r="AD99" s="27">
        <v>0</v>
      </c>
      <c r="AE99" s="27">
        <v>0</v>
      </c>
      <c r="AF99" s="27">
        <v>8400000</v>
      </c>
      <c r="AG99" s="85"/>
      <c r="AH99" s="27"/>
      <c r="AI99" s="27"/>
      <c r="AJ99" s="27">
        <v>0</v>
      </c>
      <c r="AK99" s="27">
        <v>0</v>
      </c>
      <c r="AL99" s="85"/>
      <c r="AM99" s="27">
        <v>0</v>
      </c>
      <c r="AN99" s="27">
        <v>0</v>
      </c>
      <c r="AO99" s="27">
        <v>0</v>
      </c>
      <c r="AP99" s="27">
        <v>0</v>
      </c>
      <c r="AQ99" s="27">
        <v>0</v>
      </c>
      <c r="AR99" s="27">
        <v>0</v>
      </c>
      <c r="AS99" s="27">
        <v>0</v>
      </c>
      <c r="AT99" s="27">
        <v>0</v>
      </c>
      <c r="AU99" s="6">
        <f t="shared" ref="AU99:AU135" si="18">B99+G99+L99+Q99+V99+AA99+AF99+AK99</f>
        <v>8400000</v>
      </c>
      <c r="AV99" s="85"/>
      <c r="AW99" s="27">
        <f t="shared" ref="AW99:AW135" si="19">D99+I99+N99+S99+X99+AC99+AH99+AM99</f>
        <v>0</v>
      </c>
      <c r="AX99" s="27">
        <f t="shared" ref="AX99:AX135" si="20">E99+J99+O99+T99+Y99+AD99+AI99+AN99</f>
        <v>0</v>
      </c>
      <c r="AY99" s="27">
        <f t="shared" si="13"/>
        <v>0</v>
      </c>
      <c r="AZ99" s="11"/>
    </row>
    <row r="100" spans="1:53" ht="39" customHeight="1" x14ac:dyDescent="0.2">
      <c r="A100" s="12" t="s">
        <v>114</v>
      </c>
      <c r="B100" s="27">
        <v>46319406</v>
      </c>
      <c r="C100" s="85"/>
      <c r="D100" s="27">
        <v>0</v>
      </c>
      <c r="E100" s="27">
        <v>0</v>
      </c>
      <c r="F100" s="27">
        <v>0</v>
      </c>
      <c r="G100" s="27">
        <v>0</v>
      </c>
      <c r="H100" s="88"/>
      <c r="I100" s="27">
        <v>0</v>
      </c>
      <c r="J100" s="27">
        <v>0</v>
      </c>
      <c r="K100" s="27">
        <v>0</v>
      </c>
      <c r="L100" s="27">
        <v>0</v>
      </c>
      <c r="M100" s="85"/>
      <c r="N100" s="27">
        <v>0</v>
      </c>
      <c r="O100" s="27">
        <v>0</v>
      </c>
      <c r="P100" s="27">
        <v>0</v>
      </c>
      <c r="Q100" s="27">
        <v>0</v>
      </c>
      <c r="R100" s="85"/>
      <c r="S100" s="27">
        <v>0</v>
      </c>
      <c r="T100" s="27">
        <v>0</v>
      </c>
      <c r="U100" s="27">
        <v>0</v>
      </c>
      <c r="V100" s="27">
        <v>0</v>
      </c>
      <c r="W100" s="85"/>
      <c r="X100" s="27">
        <v>0</v>
      </c>
      <c r="Y100" s="27">
        <v>0</v>
      </c>
      <c r="Z100" s="27">
        <v>0</v>
      </c>
      <c r="AA100" s="27">
        <v>0</v>
      </c>
      <c r="AB100" s="85"/>
      <c r="AC100" s="27">
        <v>0</v>
      </c>
      <c r="AD100" s="27">
        <v>0</v>
      </c>
      <c r="AE100" s="27">
        <v>0</v>
      </c>
      <c r="AF100" s="27">
        <v>0</v>
      </c>
      <c r="AG100" s="85"/>
      <c r="AH100" s="27"/>
      <c r="AI100" s="27"/>
      <c r="AJ100" s="27">
        <v>0</v>
      </c>
      <c r="AK100" s="27">
        <v>0</v>
      </c>
      <c r="AL100" s="85"/>
      <c r="AM100" s="27">
        <v>0</v>
      </c>
      <c r="AN100" s="27">
        <v>0</v>
      </c>
      <c r="AO100" s="27">
        <v>0</v>
      </c>
      <c r="AP100" s="27">
        <v>0</v>
      </c>
      <c r="AQ100" s="27">
        <v>0</v>
      </c>
      <c r="AR100" s="27">
        <v>0</v>
      </c>
      <c r="AS100" s="27">
        <v>0</v>
      </c>
      <c r="AT100" s="27">
        <v>0</v>
      </c>
      <c r="AU100" s="6">
        <f t="shared" si="18"/>
        <v>46319406</v>
      </c>
      <c r="AV100" s="85"/>
      <c r="AW100" s="27">
        <f t="shared" si="19"/>
        <v>0</v>
      </c>
      <c r="AX100" s="27">
        <f t="shared" si="20"/>
        <v>0</v>
      </c>
      <c r="AY100" s="27">
        <f t="shared" si="13"/>
        <v>0</v>
      </c>
      <c r="AZ100" s="11"/>
    </row>
    <row r="101" spans="1:53" ht="39" customHeight="1" x14ac:dyDescent="0.2">
      <c r="A101" s="12" t="s">
        <v>115</v>
      </c>
      <c r="B101" s="27">
        <v>0</v>
      </c>
      <c r="C101" s="85"/>
      <c r="D101" s="27">
        <v>0</v>
      </c>
      <c r="E101" s="27">
        <v>0</v>
      </c>
      <c r="F101" s="27">
        <v>0</v>
      </c>
      <c r="G101" s="27">
        <v>0</v>
      </c>
      <c r="H101" s="88"/>
      <c r="I101" s="27">
        <v>0</v>
      </c>
      <c r="J101" s="27">
        <v>0</v>
      </c>
      <c r="K101" s="27">
        <v>0</v>
      </c>
      <c r="L101" s="27">
        <v>0</v>
      </c>
      <c r="M101" s="85"/>
      <c r="N101" s="27">
        <v>0</v>
      </c>
      <c r="O101" s="27">
        <v>0</v>
      </c>
      <c r="P101" s="27">
        <v>0</v>
      </c>
      <c r="Q101" s="27">
        <v>0</v>
      </c>
      <c r="R101" s="85"/>
      <c r="S101" s="27">
        <v>0</v>
      </c>
      <c r="T101" s="27">
        <v>0</v>
      </c>
      <c r="U101" s="27">
        <v>0</v>
      </c>
      <c r="V101" s="27">
        <v>0</v>
      </c>
      <c r="W101" s="85"/>
      <c r="X101" s="27">
        <v>0</v>
      </c>
      <c r="Y101" s="27">
        <v>0</v>
      </c>
      <c r="Z101" s="27">
        <v>0</v>
      </c>
      <c r="AA101" s="27">
        <v>0</v>
      </c>
      <c r="AB101" s="85"/>
      <c r="AC101" s="27">
        <v>0</v>
      </c>
      <c r="AD101" s="27">
        <v>0</v>
      </c>
      <c r="AE101" s="27">
        <v>0</v>
      </c>
      <c r="AF101" s="27">
        <v>227200000</v>
      </c>
      <c r="AG101" s="85"/>
      <c r="AH101" s="27">
        <v>213850000</v>
      </c>
      <c r="AI101" s="27">
        <v>146500000</v>
      </c>
      <c r="AJ101" s="27">
        <v>146500000</v>
      </c>
      <c r="AK101" s="27">
        <v>0</v>
      </c>
      <c r="AL101" s="85"/>
      <c r="AM101" s="27">
        <v>0</v>
      </c>
      <c r="AN101" s="27">
        <v>0</v>
      </c>
      <c r="AO101" s="27">
        <v>0</v>
      </c>
      <c r="AP101" s="27">
        <v>0</v>
      </c>
      <c r="AQ101" s="27">
        <v>0</v>
      </c>
      <c r="AR101" s="27">
        <v>0</v>
      </c>
      <c r="AS101" s="27">
        <v>0</v>
      </c>
      <c r="AT101" s="27">
        <v>0</v>
      </c>
      <c r="AU101" s="6">
        <f t="shared" si="18"/>
        <v>227200000</v>
      </c>
      <c r="AV101" s="85"/>
      <c r="AW101" s="27">
        <f t="shared" si="19"/>
        <v>213850000</v>
      </c>
      <c r="AX101" s="27">
        <f t="shared" si="20"/>
        <v>146500000</v>
      </c>
      <c r="AY101" s="27">
        <f t="shared" si="13"/>
        <v>146500000</v>
      </c>
      <c r="AZ101" s="11"/>
    </row>
    <row r="102" spans="1:53" ht="39" customHeight="1" x14ac:dyDescent="0.2">
      <c r="A102" s="12" t="s">
        <v>116</v>
      </c>
      <c r="B102" s="27">
        <v>0</v>
      </c>
      <c r="C102" s="85"/>
      <c r="D102" s="27">
        <v>0</v>
      </c>
      <c r="E102" s="27">
        <v>0</v>
      </c>
      <c r="F102" s="27">
        <v>0</v>
      </c>
      <c r="G102" s="27">
        <v>0</v>
      </c>
      <c r="H102" s="88"/>
      <c r="I102" s="27">
        <v>0</v>
      </c>
      <c r="J102" s="27">
        <v>0</v>
      </c>
      <c r="K102" s="27">
        <v>0</v>
      </c>
      <c r="L102" s="27">
        <v>0</v>
      </c>
      <c r="M102" s="85"/>
      <c r="N102" s="27">
        <v>0</v>
      </c>
      <c r="O102" s="27">
        <v>0</v>
      </c>
      <c r="P102" s="27">
        <v>0</v>
      </c>
      <c r="Q102" s="27">
        <v>0</v>
      </c>
      <c r="R102" s="85"/>
      <c r="S102" s="27">
        <v>0</v>
      </c>
      <c r="T102" s="27">
        <v>0</v>
      </c>
      <c r="U102" s="27">
        <v>0</v>
      </c>
      <c r="V102" s="27">
        <v>0</v>
      </c>
      <c r="W102" s="85"/>
      <c r="X102" s="27">
        <v>0</v>
      </c>
      <c r="Y102" s="27">
        <v>0</v>
      </c>
      <c r="Z102" s="27">
        <v>0</v>
      </c>
      <c r="AA102" s="27">
        <v>0</v>
      </c>
      <c r="AB102" s="85"/>
      <c r="AC102" s="27">
        <v>0</v>
      </c>
      <c r="AD102" s="27">
        <v>0</v>
      </c>
      <c r="AE102" s="27">
        <v>0</v>
      </c>
      <c r="AF102" s="27">
        <v>21000000</v>
      </c>
      <c r="AG102" s="85"/>
      <c r="AH102" s="27">
        <v>7622020</v>
      </c>
      <c r="AI102" s="27">
        <f>7622020-2022020</f>
        <v>5600000</v>
      </c>
      <c r="AJ102" s="27">
        <f>7622020-2022020</f>
        <v>5600000</v>
      </c>
      <c r="AK102" s="27">
        <v>0</v>
      </c>
      <c r="AL102" s="85"/>
      <c r="AM102" s="27">
        <v>0</v>
      </c>
      <c r="AN102" s="27">
        <v>0</v>
      </c>
      <c r="AO102" s="27">
        <v>0</v>
      </c>
      <c r="AP102" s="27">
        <v>0</v>
      </c>
      <c r="AQ102" s="27">
        <v>0</v>
      </c>
      <c r="AR102" s="27">
        <v>0</v>
      </c>
      <c r="AS102" s="27">
        <v>0</v>
      </c>
      <c r="AT102" s="27">
        <v>0</v>
      </c>
      <c r="AU102" s="6">
        <f t="shared" si="18"/>
        <v>21000000</v>
      </c>
      <c r="AV102" s="85"/>
      <c r="AW102" s="27">
        <f t="shared" si="19"/>
        <v>7622020</v>
      </c>
      <c r="AX102" s="27">
        <f t="shared" si="20"/>
        <v>5600000</v>
      </c>
      <c r="AY102" s="27">
        <f t="shared" si="13"/>
        <v>5600000</v>
      </c>
      <c r="AZ102" s="11"/>
    </row>
    <row r="103" spans="1:53" ht="39" customHeight="1" x14ac:dyDescent="0.2">
      <c r="A103" s="12" t="s">
        <v>117</v>
      </c>
      <c r="B103" s="27">
        <v>0</v>
      </c>
      <c r="C103" s="85"/>
      <c r="D103" s="27">
        <v>0</v>
      </c>
      <c r="E103" s="27">
        <v>0</v>
      </c>
      <c r="F103" s="27">
        <v>0</v>
      </c>
      <c r="G103" s="27">
        <v>0</v>
      </c>
      <c r="H103" s="88"/>
      <c r="I103" s="27">
        <v>0</v>
      </c>
      <c r="J103" s="27">
        <v>0</v>
      </c>
      <c r="K103" s="27">
        <v>0</v>
      </c>
      <c r="L103" s="27">
        <v>0</v>
      </c>
      <c r="M103" s="85"/>
      <c r="N103" s="27">
        <v>0</v>
      </c>
      <c r="O103" s="27">
        <v>0</v>
      </c>
      <c r="P103" s="27">
        <v>0</v>
      </c>
      <c r="Q103" s="27">
        <v>0</v>
      </c>
      <c r="R103" s="85"/>
      <c r="S103" s="27">
        <v>0</v>
      </c>
      <c r="T103" s="27">
        <v>0</v>
      </c>
      <c r="U103" s="27">
        <v>0</v>
      </c>
      <c r="V103" s="27">
        <v>0</v>
      </c>
      <c r="W103" s="85"/>
      <c r="X103" s="27">
        <v>0</v>
      </c>
      <c r="Y103" s="27">
        <v>0</v>
      </c>
      <c r="Z103" s="27">
        <v>0</v>
      </c>
      <c r="AA103" s="27">
        <v>0</v>
      </c>
      <c r="AB103" s="85"/>
      <c r="AC103" s="27">
        <v>0</v>
      </c>
      <c r="AD103" s="27">
        <v>0</v>
      </c>
      <c r="AE103" s="27">
        <v>0</v>
      </c>
      <c r="AF103" s="27">
        <v>0</v>
      </c>
      <c r="AG103" s="85"/>
      <c r="AH103" s="27"/>
      <c r="AI103" s="27"/>
      <c r="AJ103" s="27">
        <v>0</v>
      </c>
      <c r="AK103" s="27">
        <v>0</v>
      </c>
      <c r="AL103" s="85"/>
      <c r="AM103" s="27">
        <v>0</v>
      </c>
      <c r="AN103" s="27">
        <v>0</v>
      </c>
      <c r="AO103" s="27">
        <v>0</v>
      </c>
      <c r="AP103" s="27">
        <v>0</v>
      </c>
      <c r="AQ103" s="27">
        <v>0</v>
      </c>
      <c r="AR103" s="27">
        <v>0</v>
      </c>
      <c r="AS103" s="27">
        <v>0</v>
      </c>
      <c r="AT103" s="27">
        <v>0</v>
      </c>
      <c r="AU103" s="6">
        <f t="shared" si="18"/>
        <v>0</v>
      </c>
      <c r="AV103" s="85"/>
      <c r="AW103" s="27">
        <f t="shared" si="19"/>
        <v>0</v>
      </c>
      <c r="AX103" s="27">
        <f t="shared" si="20"/>
        <v>0</v>
      </c>
      <c r="AY103" s="27">
        <f t="shared" si="13"/>
        <v>0</v>
      </c>
      <c r="AZ103" s="11"/>
    </row>
    <row r="104" spans="1:53" ht="39" customHeight="1" x14ac:dyDescent="0.2">
      <c r="A104" s="12" t="s">
        <v>118</v>
      </c>
      <c r="B104" s="27">
        <v>0</v>
      </c>
      <c r="C104" s="86"/>
      <c r="D104" s="27">
        <v>0</v>
      </c>
      <c r="E104" s="27">
        <v>0</v>
      </c>
      <c r="F104" s="27">
        <v>0</v>
      </c>
      <c r="G104" s="27">
        <v>0</v>
      </c>
      <c r="H104" s="89"/>
      <c r="I104" s="27">
        <v>0</v>
      </c>
      <c r="J104" s="27">
        <v>0</v>
      </c>
      <c r="K104" s="27">
        <v>0</v>
      </c>
      <c r="L104" s="27">
        <v>0</v>
      </c>
      <c r="M104" s="86"/>
      <c r="N104" s="27">
        <v>0</v>
      </c>
      <c r="O104" s="27">
        <v>0</v>
      </c>
      <c r="P104" s="27">
        <v>0</v>
      </c>
      <c r="Q104" s="27">
        <v>0</v>
      </c>
      <c r="R104" s="86"/>
      <c r="S104" s="27">
        <v>0</v>
      </c>
      <c r="T104" s="27">
        <v>0</v>
      </c>
      <c r="U104" s="27">
        <v>0</v>
      </c>
      <c r="V104" s="27">
        <v>0</v>
      </c>
      <c r="W104" s="86"/>
      <c r="X104" s="27">
        <v>0</v>
      </c>
      <c r="Y104" s="27">
        <v>0</v>
      </c>
      <c r="Z104" s="27">
        <v>0</v>
      </c>
      <c r="AA104" s="27">
        <v>0</v>
      </c>
      <c r="AB104" s="86"/>
      <c r="AC104" s="27">
        <v>0</v>
      </c>
      <c r="AD104" s="27">
        <v>0</v>
      </c>
      <c r="AE104" s="27">
        <v>0</v>
      </c>
      <c r="AF104" s="27">
        <v>0</v>
      </c>
      <c r="AG104" s="86"/>
      <c r="AH104" s="27"/>
      <c r="AI104" s="27"/>
      <c r="AJ104" s="27">
        <v>0</v>
      </c>
      <c r="AK104" s="27">
        <v>0</v>
      </c>
      <c r="AL104" s="86"/>
      <c r="AM104" s="27">
        <v>0</v>
      </c>
      <c r="AN104" s="27">
        <v>0</v>
      </c>
      <c r="AO104" s="27">
        <v>0</v>
      </c>
      <c r="AP104" s="27">
        <v>0</v>
      </c>
      <c r="AQ104" s="27">
        <v>0</v>
      </c>
      <c r="AR104" s="27">
        <v>0</v>
      </c>
      <c r="AS104" s="27">
        <v>0</v>
      </c>
      <c r="AT104" s="27">
        <v>0</v>
      </c>
      <c r="AU104" s="6">
        <f t="shared" si="18"/>
        <v>0</v>
      </c>
      <c r="AV104" s="86"/>
      <c r="AW104" s="27">
        <f t="shared" si="19"/>
        <v>0</v>
      </c>
      <c r="AX104" s="27">
        <f t="shared" si="20"/>
        <v>0</v>
      </c>
      <c r="AY104" s="27">
        <f t="shared" si="13"/>
        <v>0</v>
      </c>
      <c r="AZ104" s="11"/>
      <c r="BA104" s="37"/>
    </row>
    <row r="105" spans="1:53" ht="39" customHeight="1" x14ac:dyDescent="0.2">
      <c r="A105" s="14" t="s">
        <v>119</v>
      </c>
      <c r="B105" s="39" t="s">
        <v>153</v>
      </c>
      <c r="C105" s="84">
        <f>SUM(B106:B111)</f>
        <v>0</v>
      </c>
      <c r="D105" s="39" t="s">
        <v>153</v>
      </c>
      <c r="E105" s="39" t="s">
        <v>153</v>
      </c>
      <c r="F105" s="39" t="s">
        <v>153</v>
      </c>
      <c r="G105" s="39" t="s">
        <v>153</v>
      </c>
      <c r="H105" s="87">
        <f>SUM(G106:G111)</f>
        <v>0</v>
      </c>
      <c r="I105" s="39" t="s">
        <v>153</v>
      </c>
      <c r="J105" s="39" t="s">
        <v>153</v>
      </c>
      <c r="K105" s="39" t="s">
        <v>153</v>
      </c>
      <c r="L105" s="39" t="s">
        <v>153</v>
      </c>
      <c r="M105" s="84">
        <f>SUM(L106:L111)</f>
        <v>1230100785</v>
      </c>
      <c r="N105" s="39" t="s">
        <v>153</v>
      </c>
      <c r="O105" s="39" t="s">
        <v>153</v>
      </c>
      <c r="P105" s="39" t="s">
        <v>153</v>
      </c>
      <c r="Q105" s="39" t="s">
        <v>153</v>
      </c>
      <c r="R105" s="84">
        <f>SUM(Q106:Q111)</f>
        <v>0</v>
      </c>
      <c r="S105" s="39" t="s">
        <v>153</v>
      </c>
      <c r="T105" s="39" t="s">
        <v>153</v>
      </c>
      <c r="U105" s="39" t="s">
        <v>153</v>
      </c>
      <c r="V105" s="39" t="s">
        <v>153</v>
      </c>
      <c r="W105" s="84">
        <f>SUM(V106:V111)</f>
        <v>0</v>
      </c>
      <c r="X105" s="39" t="s">
        <v>153</v>
      </c>
      <c r="Y105" s="39" t="s">
        <v>153</v>
      </c>
      <c r="Z105" s="39" t="s">
        <v>153</v>
      </c>
      <c r="AA105" s="39" t="s">
        <v>153</v>
      </c>
      <c r="AB105" s="84">
        <f>SUM(AA106:AA111)</f>
        <v>0</v>
      </c>
      <c r="AC105" s="39" t="s">
        <v>153</v>
      </c>
      <c r="AD105" s="39" t="s">
        <v>153</v>
      </c>
      <c r="AE105" s="39" t="s">
        <v>153</v>
      </c>
      <c r="AF105" s="39" t="s">
        <v>153</v>
      </c>
      <c r="AG105" s="84">
        <f>SUM(AF106:AF111)</f>
        <v>70295000</v>
      </c>
      <c r="AH105" s="39" t="s">
        <v>153</v>
      </c>
      <c r="AI105" s="39" t="s">
        <v>153</v>
      </c>
      <c r="AJ105" s="39" t="s">
        <v>153</v>
      </c>
      <c r="AK105" s="39" t="s">
        <v>153</v>
      </c>
      <c r="AL105" s="84"/>
      <c r="AM105" s="39" t="s">
        <v>153</v>
      </c>
      <c r="AN105" s="39" t="s">
        <v>153</v>
      </c>
      <c r="AO105" s="39" t="s">
        <v>153</v>
      </c>
      <c r="AP105" s="27">
        <v>0</v>
      </c>
      <c r="AQ105" s="27">
        <v>0</v>
      </c>
      <c r="AR105" s="27">
        <v>0</v>
      </c>
      <c r="AS105" s="27">
        <v>0</v>
      </c>
      <c r="AT105" s="27">
        <v>0</v>
      </c>
      <c r="AU105" s="39" t="s">
        <v>153</v>
      </c>
      <c r="AV105" s="84">
        <f>C105+M105+R105+W105+AB105+AG105+AL105</f>
        <v>1300395785</v>
      </c>
      <c r="AW105" s="39" t="s">
        <v>151</v>
      </c>
      <c r="AX105" s="39" t="s">
        <v>151</v>
      </c>
      <c r="AY105" s="39" t="s">
        <v>153</v>
      </c>
      <c r="AZ105" s="39" t="s">
        <v>151</v>
      </c>
    </row>
    <row r="106" spans="1:53" ht="39" customHeight="1" x14ac:dyDescent="0.2">
      <c r="A106" s="14" t="s">
        <v>120</v>
      </c>
      <c r="B106" s="27">
        <v>0</v>
      </c>
      <c r="C106" s="85"/>
      <c r="D106" s="27">
        <v>0</v>
      </c>
      <c r="E106" s="27">
        <v>0</v>
      </c>
      <c r="F106" s="27">
        <v>0</v>
      </c>
      <c r="G106" s="27">
        <v>0</v>
      </c>
      <c r="H106" s="88"/>
      <c r="I106" s="27">
        <v>0</v>
      </c>
      <c r="J106" s="27">
        <v>0</v>
      </c>
      <c r="K106" s="27">
        <v>0</v>
      </c>
      <c r="L106" s="27">
        <v>0</v>
      </c>
      <c r="M106" s="85"/>
      <c r="N106" s="27">
        <v>0</v>
      </c>
      <c r="O106" s="27">
        <v>0</v>
      </c>
      <c r="P106" s="27">
        <v>0</v>
      </c>
      <c r="Q106" s="27">
        <v>0</v>
      </c>
      <c r="R106" s="85"/>
      <c r="S106" s="27">
        <v>0</v>
      </c>
      <c r="T106" s="27">
        <v>0</v>
      </c>
      <c r="U106" s="27">
        <v>0</v>
      </c>
      <c r="V106" s="27">
        <v>0</v>
      </c>
      <c r="W106" s="85"/>
      <c r="X106" s="27">
        <v>0</v>
      </c>
      <c r="Y106" s="27">
        <v>0</v>
      </c>
      <c r="Z106" s="27">
        <v>0</v>
      </c>
      <c r="AA106" s="27">
        <v>0</v>
      </c>
      <c r="AB106" s="85"/>
      <c r="AC106" s="27">
        <v>0</v>
      </c>
      <c r="AD106" s="27">
        <v>0</v>
      </c>
      <c r="AE106" s="27">
        <v>0</v>
      </c>
      <c r="AF106" s="27">
        <v>0</v>
      </c>
      <c r="AG106" s="85"/>
      <c r="AH106" s="27">
        <v>0</v>
      </c>
      <c r="AI106" s="27">
        <v>0</v>
      </c>
      <c r="AJ106" s="27">
        <v>0</v>
      </c>
      <c r="AK106" s="27">
        <v>0</v>
      </c>
      <c r="AL106" s="85"/>
      <c r="AM106" s="27">
        <v>0</v>
      </c>
      <c r="AN106" s="27">
        <v>0</v>
      </c>
      <c r="AO106" s="27">
        <v>0</v>
      </c>
      <c r="AP106" s="27">
        <v>0</v>
      </c>
      <c r="AQ106" s="27">
        <v>0</v>
      </c>
      <c r="AR106" s="27">
        <v>0</v>
      </c>
      <c r="AS106" s="27">
        <v>0</v>
      </c>
      <c r="AT106" s="27">
        <v>0</v>
      </c>
      <c r="AU106" s="6">
        <f t="shared" si="18"/>
        <v>0</v>
      </c>
      <c r="AV106" s="85"/>
      <c r="AW106" s="27">
        <f t="shared" si="19"/>
        <v>0</v>
      </c>
      <c r="AX106" s="27">
        <f t="shared" si="20"/>
        <v>0</v>
      </c>
      <c r="AY106" s="27">
        <f t="shared" si="13"/>
        <v>0</v>
      </c>
      <c r="AZ106" s="11"/>
      <c r="BA106" s="29"/>
    </row>
    <row r="107" spans="1:53" ht="39" customHeight="1" x14ac:dyDescent="0.2">
      <c r="A107" s="14" t="s">
        <v>121</v>
      </c>
      <c r="B107" s="27">
        <v>0</v>
      </c>
      <c r="C107" s="85"/>
      <c r="D107" s="27">
        <v>0</v>
      </c>
      <c r="E107" s="27">
        <v>0</v>
      </c>
      <c r="F107" s="27">
        <v>0</v>
      </c>
      <c r="G107" s="27">
        <v>0</v>
      </c>
      <c r="H107" s="88"/>
      <c r="I107" s="27">
        <v>0</v>
      </c>
      <c r="J107" s="27">
        <v>0</v>
      </c>
      <c r="K107" s="27">
        <v>0</v>
      </c>
      <c r="L107" s="27">
        <v>1230100785</v>
      </c>
      <c r="M107" s="85"/>
      <c r="N107" s="27">
        <v>0</v>
      </c>
      <c r="O107" s="27">
        <v>0</v>
      </c>
      <c r="P107" s="27">
        <v>0</v>
      </c>
      <c r="Q107" s="27">
        <v>0</v>
      </c>
      <c r="R107" s="85"/>
      <c r="S107" s="27">
        <v>0</v>
      </c>
      <c r="T107" s="27">
        <v>0</v>
      </c>
      <c r="U107" s="27">
        <v>0</v>
      </c>
      <c r="V107" s="27">
        <v>0</v>
      </c>
      <c r="W107" s="85"/>
      <c r="X107" s="27">
        <v>0</v>
      </c>
      <c r="Y107" s="27">
        <v>0</v>
      </c>
      <c r="Z107" s="27">
        <v>0</v>
      </c>
      <c r="AA107" s="27">
        <v>0</v>
      </c>
      <c r="AB107" s="85"/>
      <c r="AC107" s="27">
        <v>0</v>
      </c>
      <c r="AD107" s="27">
        <v>0</v>
      </c>
      <c r="AE107" s="27">
        <v>0</v>
      </c>
      <c r="AF107" s="27">
        <v>0</v>
      </c>
      <c r="AG107" s="85"/>
      <c r="AH107" s="27">
        <v>0</v>
      </c>
      <c r="AI107" s="27">
        <v>0</v>
      </c>
      <c r="AJ107" s="27">
        <v>0</v>
      </c>
      <c r="AK107" s="27">
        <v>0</v>
      </c>
      <c r="AL107" s="85"/>
      <c r="AM107" s="27">
        <v>0</v>
      </c>
      <c r="AN107" s="27">
        <v>0</v>
      </c>
      <c r="AO107" s="27">
        <v>0</v>
      </c>
      <c r="AP107" s="27">
        <v>0</v>
      </c>
      <c r="AQ107" s="27">
        <v>0</v>
      </c>
      <c r="AR107" s="27">
        <v>0</v>
      </c>
      <c r="AS107" s="27">
        <v>0</v>
      </c>
      <c r="AT107" s="27">
        <v>0</v>
      </c>
      <c r="AU107" s="6">
        <f t="shared" si="18"/>
        <v>1230100785</v>
      </c>
      <c r="AV107" s="85"/>
      <c r="AW107" s="27">
        <f t="shared" si="19"/>
        <v>0</v>
      </c>
      <c r="AX107" s="27">
        <f t="shared" si="20"/>
        <v>0</v>
      </c>
      <c r="AY107" s="27">
        <f t="shared" si="13"/>
        <v>0</v>
      </c>
      <c r="AZ107" s="11"/>
    </row>
    <row r="108" spans="1:53" ht="39" customHeight="1" x14ac:dyDescent="0.2">
      <c r="A108" s="14" t="s">
        <v>122</v>
      </c>
      <c r="B108" s="27">
        <v>0</v>
      </c>
      <c r="C108" s="85"/>
      <c r="D108" s="27">
        <v>0</v>
      </c>
      <c r="E108" s="27">
        <v>0</v>
      </c>
      <c r="F108" s="27">
        <v>0</v>
      </c>
      <c r="G108" s="27">
        <v>0</v>
      </c>
      <c r="H108" s="88"/>
      <c r="I108" s="27">
        <v>0</v>
      </c>
      <c r="J108" s="27">
        <v>0</v>
      </c>
      <c r="K108" s="27">
        <v>0</v>
      </c>
      <c r="L108" s="27">
        <v>0</v>
      </c>
      <c r="M108" s="85"/>
      <c r="N108" s="27">
        <v>0</v>
      </c>
      <c r="O108" s="27">
        <v>0</v>
      </c>
      <c r="P108" s="27">
        <v>0</v>
      </c>
      <c r="Q108" s="27">
        <v>0</v>
      </c>
      <c r="R108" s="85"/>
      <c r="S108" s="27">
        <v>0</v>
      </c>
      <c r="T108" s="27">
        <v>0</v>
      </c>
      <c r="U108" s="27">
        <v>0</v>
      </c>
      <c r="V108" s="27">
        <v>0</v>
      </c>
      <c r="W108" s="85"/>
      <c r="X108" s="27">
        <v>0</v>
      </c>
      <c r="Y108" s="27">
        <v>0</v>
      </c>
      <c r="Z108" s="27">
        <v>0</v>
      </c>
      <c r="AA108" s="27">
        <v>0</v>
      </c>
      <c r="AB108" s="85"/>
      <c r="AC108" s="27">
        <v>0</v>
      </c>
      <c r="AD108" s="27">
        <v>0</v>
      </c>
      <c r="AE108" s="27">
        <v>0</v>
      </c>
      <c r="AF108" s="27">
        <v>17500000</v>
      </c>
      <c r="AG108" s="85"/>
      <c r="AH108" s="27">
        <v>6300000</v>
      </c>
      <c r="AI108" s="27">
        <v>6300000</v>
      </c>
      <c r="AJ108" s="27">
        <v>6300000</v>
      </c>
      <c r="AK108" s="27">
        <v>0</v>
      </c>
      <c r="AL108" s="85"/>
      <c r="AM108" s="27">
        <v>0</v>
      </c>
      <c r="AN108" s="27">
        <v>0</v>
      </c>
      <c r="AO108" s="27">
        <v>0</v>
      </c>
      <c r="AP108" s="27">
        <v>0</v>
      </c>
      <c r="AQ108" s="27">
        <v>0</v>
      </c>
      <c r="AR108" s="27">
        <v>0</v>
      </c>
      <c r="AS108" s="27">
        <v>0</v>
      </c>
      <c r="AT108" s="27">
        <v>0</v>
      </c>
      <c r="AU108" s="6">
        <f t="shared" si="18"/>
        <v>17500000</v>
      </c>
      <c r="AV108" s="85"/>
      <c r="AW108" s="27">
        <f t="shared" si="19"/>
        <v>6300000</v>
      </c>
      <c r="AX108" s="27">
        <f t="shared" si="20"/>
        <v>6300000</v>
      </c>
      <c r="AY108" s="27">
        <f t="shared" si="13"/>
        <v>6300000</v>
      </c>
      <c r="AZ108" s="11"/>
    </row>
    <row r="109" spans="1:53" ht="39" customHeight="1" x14ac:dyDescent="0.2">
      <c r="A109" s="14" t="s">
        <v>123</v>
      </c>
      <c r="B109" s="27">
        <v>0</v>
      </c>
      <c r="C109" s="85"/>
      <c r="D109" s="27">
        <v>0</v>
      </c>
      <c r="E109" s="27">
        <v>0</v>
      </c>
      <c r="F109" s="27">
        <v>0</v>
      </c>
      <c r="G109" s="27">
        <v>0</v>
      </c>
      <c r="H109" s="88"/>
      <c r="I109" s="27">
        <v>0</v>
      </c>
      <c r="J109" s="27">
        <v>0</v>
      </c>
      <c r="K109" s="27">
        <v>0</v>
      </c>
      <c r="L109" s="27">
        <v>0</v>
      </c>
      <c r="M109" s="85"/>
      <c r="N109" s="27">
        <v>0</v>
      </c>
      <c r="O109" s="27">
        <v>0</v>
      </c>
      <c r="P109" s="27">
        <v>0</v>
      </c>
      <c r="Q109" s="27">
        <v>0</v>
      </c>
      <c r="R109" s="85"/>
      <c r="S109" s="27">
        <v>0</v>
      </c>
      <c r="T109" s="27">
        <v>0</v>
      </c>
      <c r="U109" s="27">
        <v>0</v>
      </c>
      <c r="V109" s="27">
        <v>0</v>
      </c>
      <c r="W109" s="85"/>
      <c r="X109" s="27">
        <v>0</v>
      </c>
      <c r="Y109" s="27">
        <v>0</v>
      </c>
      <c r="Z109" s="27">
        <v>0</v>
      </c>
      <c r="AA109" s="27">
        <v>0</v>
      </c>
      <c r="AB109" s="85"/>
      <c r="AC109" s="27">
        <v>0</v>
      </c>
      <c r="AD109" s="27">
        <v>0</v>
      </c>
      <c r="AE109" s="27">
        <v>0</v>
      </c>
      <c r="AF109" s="27">
        <v>17500000</v>
      </c>
      <c r="AG109" s="85"/>
      <c r="AH109" s="27">
        <v>6300000</v>
      </c>
      <c r="AI109" s="27">
        <v>6300000</v>
      </c>
      <c r="AJ109" s="27">
        <v>6300000</v>
      </c>
      <c r="AK109" s="27">
        <v>0</v>
      </c>
      <c r="AL109" s="85"/>
      <c r="AM109" s="27">
        <v>0</v>
      </c>
      <c r="AN109" s="27">
        <v>0</v>
      </c>
      <c r="AO109" s="27">
        <v>0</v>
      </c>
      <c r="AP109" s="27">
        <v>0</v>
      </c>
      <c r="AQ109" s="27">
        <v>0</v>
      </c>
      <c r="AR109" s="27">
        <v>0</v>
      </c>
      <c r="AS109" s="27">
        <v>0</v>
      </c>
      <c r="AT109" s="27">
        <v>0</v>
      </c>
      <c r="AU109" s="6">
        <f t="shared" si="18"/>
        <v>17500000</v>
      </c>
      <c r="AV109" s="85"/>
      <c r="AW109" s="27">
        <f t="shared" si="19"/>
        <v>6300000</v>
      </c>
      <c r="AX109" s="27">
        <f t="shared" si="20"/>
        <v>6300000</v>
      </c>
      <c r="AY109" s="27">
        <f t="shared" si="13"/>
        <v>6300000</v>
      </c>
      <c r="AZ109" s="11"/>
    </row>
    <row r="110" spans="1:53" ht="39" customHeight="1" x14ac:dyDescent="0.2">
      <c r="A110" s="14" t="s">
        <v>124</v>
      </c>
      <c r="B110" s="27">
        <v>0</v>
      </c>
      <c r="C110" s="85"/>
      <c r="D110" s="27">
        <v>0</v>
      </c>
      <c r="E110" s="27">
        <v>0</v>
      </c>
      <c r="F110" s="27">
        <v>0</v>
      </c>
      <c r="G110" s="27">
        <v>0</v>
      </c>
      <c r="H110" s="88"/>
      <c r="I110" s="27">
        <v>0</v>
      </c>
      <c r="J110" s="27">
        <v>0</v>
      </c>
      <c r="K110" s="27">
        <v>0</v>
      </c>
      <c r="L110" s="27">
        <v>0</v>
      </c>
      <c r="M110" s="85"/>
      <c r="N110" s="27">
        <v>0</v>
      </c>
      <c r="O110" s="27">
        <v>0</v>
      </c>
      <c r="P110" s="27">
        <v>0</v>
      </c>
      <c r="Q110" s="27">
        <v>0</v>
      </c>
      <c r="R110" s="85"/>
      <c r="S110" s="27">
        <v>0</v>
      </c>
      <c r="T110" s="27">
        <v>0</v>
      </c>
      <c r="U110" s="27">
        <v>0</v>
      </c>
      <c r="V110" s="27">
        <v>0</v>
      </c>
      <c r="W110" s="85"/>
      <c r="X110" s="27">
        <v>0</v>
      </c>
      <c r="Y110" s="27">
        <v>0</v>
      </c>
      <c r="Z110" s="27">
        <v>0</v>
      </c>
      <c r="AA110" s="27">
        <v>0</v>
      </c>
      <c r="AB110" s="85"/>
      <c r="AC110" s="27">
        <v>0</v>
      </c>
      <c r="AD110" s="27">
        <v>0</v>
      </c>
      <c r="AE110" s="27">
        <v>0</v>
      </c>
      <c r="AF110" s="27">
        <v>22200000</v>
      </c>
      <c r="AG110" s="85"/>
      <c r="AH110" s="27">
        <v>21000000</v>
      </c>
      <c r="AI110" s="27">
        <v>12600000</v>
      </c>
      <c r="AJ110" s="27">
        <v>12600000</v>
      </c>
      <c r="AK110" s="27">
        <v>0</v>
      </c>
      <c r="AL110" s="85"/>
      <c r="AM110" s="27">
        <v>0</v>
      </c>
      <c r="AN110" s="27">
        <v>0</v>
      </c>
      <c r="AO110" s="27">
        <v>0</v>
      </c>
      <c r="AP110" s="27">
        <v>0</v>
      </c>
      <c r="AQ110" s="27">
        <v>0</v>
      </c>
      <c r="AR110" s="27">
        <v>0</v>
      </c>
      <c r="AS110" s="27">
        <v>0</v>
      </c>
      <c r="AT110" s="27">
        <v>0</v>
      </c>
      <c r="AU110" s="6">
        <f t="shared" si="18"/>
        <v>22200000</v>
      </c>
      <c r="AV110" s="85"/>
      <c r="AW110" s="27">
        <f t="shared" si="19"/>
        <v>21000000</v>
      </c>
      <c r="AX110" s="27">
        <f t="shared" si="20"/>
        <v>12600000</v>
      </c>
      <c r="AY110" s="27">
        <f t="shared" si="13"/>
        <v>12600000</v>
      </c>
      <c r="AZ110" s="11"/>
    </row>
    <row r="111" spans="1:53" ht="39" customHeight="1" x14ac:dyDescent="0.2">
      <c r="A111" s="14" t="s">
        <v>125</v>
      </c>
      <c r="B111" s="27">
        <v>0</v>
      </c>
      <c r="C111" s="86"/>
      <c r="D111" s="27">
        <v>0</v>
      </c>
      <c r="E111" s="27">
        <v>0</v>
      </c>
      <c r="F111" s="27">
        <v>0</v>
      </c>
      <c r="G111" s="27">
        <v>0</v>
      </c>
      <c r="H111" s="89"/>
      <c r="I111" s="27">
        <v>0</v>
      </c>
      <c r="J111" s="27">
        <v>0</v>
      </c>
      <c r="K111" s="27">
        <v>0</v>
      </c>
      <c r="L111" s="27">
        <v>0</v>
      </c>
      <c r="M111" s="86"/>
      <c r="N111" s="27">
        <v>0</v>
      </c>
      <c r="O111" s="27">
        <v>0</v>
      </c>
      <c r="P111" s="27">
        <v>0</v>
      </c>
      <c r="Q111" s="27">
        <v>0</v>
      </c>
      <c r="R111" s="86"/>
      <c r="S111" s="27">
        <v>0</v>
      </c>
      <c r="T111" s="27">
        <v>0</v>
      </c>
      <c r="U111" s="27">
        <v>0</v>
      </c>
      <c r="V111" s="27">
        <v>0</v>
      </c>
      <c r="W111" s="86"/>
      <c r="X111" s="27">
        <v>0</v>
      </c>
      <c r="Y111" s="27">
        <v>0</v>
      </c>
      <c r="Z111" s="27">
        <v>0</v>
      </c>
      <c r="AA111" s="27">
        <v>0</v>
      </c>
      <c r="AB111" s="86"/>
      <c r="AC111" s="27">
        <v>0</v>
      </c>
      <c r="AD111" s="27">
        <v>0</v>
      </c>
      <c r="AE111" s="27">
        <v>0</v>
      </c>
      <c r="AF111" s="27">
        <v>13095000</v>
      </c>
      <c r="AG111" s="86"/>
      <c r="AH111" s="27">
        <v>15360000</v>
      </c>
      <c r="AI111" s="27">
        <v>11300000</v>
      </c>
      <c r="AJ111" s="27">
        <v>11300000</v>
      </c>
      <c r="AK111" s="27">
        <v>0</v>
      </c>
      <c r="AL111" s="86"/>
      <c r="AM111" s="27">
        <v>0</v>
      </c>
      <c r="AN111" s="27">
        <v>0</v>
      </c>
      <c r="AO111" s="27">
        <v>0</v>
      </c>
      <c r="AP111" s="27">
        <v>0</v>
      </c>
      <c r="AQ111" s="27">
        <v>0</v>
      </c>
      <c r="AR111" s="27">
        <v>0</v>
      </c>
      <c r="AS111" s="27">
        <v>0</v>
      </c>
      <c r="AT111" s="27">
        <v>0</v>
      </c>
      <c r="AU111" s="6">
        <f t="shared" si="18"/>
        <v>13095000</v>
      </c>
      <c r="AV111" s="86"/>
      <c r="AW111" s="27">
        <f t="shared" si="19"/>
        <v>15360000</v>
      </c>
      <c r="AX111" s="27">
        <f t="shared" si="20"/>
        <v>11300000</v>
      </c>
      <c r="AY111" s="27">
        <f t="shared" si="13"/>
        <v>11300000</v>
      </c>
      <c r="AZ111" s="11"/>
      <c r="BA111" s="29"/>
    </row>
    <row r="112" spans="1:53" ht="39" customHeight="1" x14ac:dyDescent="0.2">
      <c r="A112" s="22" t="s">
        <v>126</v>
      </c>
      <c r="B112" s="39" t="s">
        <v>153</v>
      </c>
      <c r="C112" s="84"/>
      <c r="D112" s="39" t="s">
        <v>153</v>
      </c>
      <c r="E112" s="39" t="s">
        <v>153</v>
      </c>
      <c r="F112" s="39" t="s">
        <v>153</v>
      </c>
      <c r="G112" s="39" t="s">
        <v>153</v>
      </c>
      <c r="H112" s="87"/>
      <c r="I112" s="39" t="s">
        <v>153</v>
      </c>
      <c r="J112" s="39" t="s">
        <v>153</v>
      </c>
      <c r="K112" s="39" t="s">
        <v>153</v>
      </c>
      <c r="L112" s="39" t="s">
        <v>153</v>
      </c>
      <c r="M112" s="84"/>
      <c r="N112" s="39" t="s">
        <v>153</v>
      </c>
      <c r="O112" s="39" t="s">
        <v>153</v>
      </c>
      <c r="P112" s="39" t="s">
        <v>153</v>
      </c>
      <c r="Q112" s="39" t="s">
        <v>153</v>
      </c>
      <c r="R112" s="84"/>
      <c r="S112" s="39" t="s">
        <v>153</v>
      </c>
      <c r="T112" s="39" t="s">
        <v>153</v>
      </c>
      <c r="U112" s="39" t="s">
        <v>153</v>
      </c>
      <c r="V112" s="39" t="s">
        <v>153</v>
      </c>
      <c r="W112" s="84"/>
      <c r="X112" s="39" t="s">
        <v>153</v>
      </c>
      <c r="Y112" s="39" t="s">
        <v>153</v>
      </c>
      <c r="Z112" s="39" t="s">
        <v>153</v>
      </c>
      <c r="AA112" s="39" t="s">
        <v>153</v>
      </c>
      <c r="AB112" s="84"/>
      <c r="AC112" s="39" t="s">
        <v>153</v>
      </c>
      <c r="AD112" s="39" t="s">
        <v>153</v>
      </c>
      <c r="AE112" s="39" t="s">
        <v>153</v>
      </c>
      <c r="AF112" s="39" t="s">
        <v>153</v>
      </c>
      <c r="AG112" s="84">
        <f>+AF113+AF114+AF115</f>
        <v>106360000</v>
      </c>
      <c r="AH112" s="39" t="s">
        <v>153</v>
      </c>
      <c r="AI112" s="39" t="s">
        <v>153</v>
      </c>
      <c r="AJ112" s="39" t="s">
        <v>153</v>
      </c>
      <c r="AK112" s="39" t="s">
        <v>153</v>
      </c>
      <c r="AL112" s="84"/>
      <c r="AM112" s="39" t="s">
        <v>153</v>
      </c>
      <c r="AN112" s="39" t="s">
        <v>153</v>
      </c>
      <c r="AO112" s="39" t="s">
        <v>153</v>
      </c>
      <c r="AP112" s="27">
        <v>0</v>
      </c>
      <c r="AQ112" s="27">
        <v>0</v>
      </c>
      <c r="AR112" s="27">
        <v>0</v>
      </c>
      <c r="AS112" s="27">
        <v>0</v>
      </c>
      <c r="AT112" s="27">
        <v>0</v>
      </c>
      <c r="AU112" s="39" t="s">
        <v>153</v>
      </c>
      <c r="AV112" s="84">
        <f>C112+M112+R112+W112+AB112+AG112+AL112</f>
        <v>106360000</v>
      </c>
      <c r="AW112" s="39" t="s">
        <v>151</v>
      </c>
      <c r="AX112" s="39" t="s">
        <v>151</v>
      </c>
      <c r="AY112" s="39" t="s">
        <v>153</v>
      </c>
      <c r="AZ112" s="39" t="s">
        <v>151</v>
      </c>
    </row>
    <row r="113" spans="1:53" ht="39" customHeight="1" x14ac:dyDescent="0.2">
      <c r="A113" s="22" t="s">
        <v>127</v>
      </c>
      <c r="B113" s="27">
        <v>0</v>
      </c>
      <c r="C113" s="85"/>
      <c r="D113" s="27">
        <v>0</v>
      </c>
      <c r="E113" s="27">
        <v>0</v>
      </c>
      <c r="F113" s="27">
        <v>0</v>
      </c>
      <c r="G113" s="27">
        <v>0</v>
      </c>
      <c r="H113" s="88"/>
      <c r="I113" s="27">
        <v>0</v>
      </c>
      <c r="J113" s="27">
        <v>0</v>
      </c>
      <c r="K113" s="27">
        <v>0</v>
      </c>
      <c r="L113" s="27">
        <v>0</v>
      </c>
      <c r="M113" s="85"/>
      <c r="N113" s="27">
        <v>0</v>
      </c>
      <c r="O113" s="27">
        <v>0</v>
      </c>
      <c r="P113" s="27">
        <v>0</v>
      </c>
      <c r="Q113" s="27">
        <v>0</v>
      </c>
      <c r="R113" s="85"/>
      <c r="S113" s="27">
        <v>0</v>
      </c>
      <c r="T113" s="27">
        <v>0</v>
      </c>
      <c r="U113" s="27">
        <v>0</v>
      </c>
      <c r="V113" s="27">
        <v>0</v>
      </c>
      <c r="W113" s="85"/>
      <c r="X113" s="27">
        <v>0</v>
      </c>
      <c r="Y113" s="27">
        <v>0</v>
      </c>
      <c r="Z113" s="27">
        <v>0</v>
      </c>
      <c r="AA113" s="27">
        <v>0</v>
      </c>
      <c r="AB113" s="85"/>
      <c r="AC113" s="27">
        <v>0</v>
      </c>
      <c r="AD113" s="27">
        <v>0</v>
      </c>
      <c r="AE113" s="27">
        <v>0</v>
      </c>
      <c r="AF113" s="27">
        <v>0</v>
      </c>
      <c r="AG113" s="85"/>
      <c r="AH113" s="27">
        <v>0</v>
      </c>
      <c r="AI113" s="27">
        <v>0</v>
      </c>
      <c r="AJ113" s="27">
        <v>0</v>
      </c>
      <c r="AK113" s="27">
        <v>0</v>
      </c>
      <c r="AL113" s="85"/>
      <c r="AM113" s="27">
        <v>0</v>
      </c>
      <c r="AN113" s="27">
        <v>0</v>
      </c>
      <c r="AO113" s="27">
        <v>0</v>
      </c>
      <c r="AP113" s="27">
        <v>0</v>
      </c>
      <c r="AQ113" s="27">
        <v>0</v>
      </c>
      <c r="AR113" s="27">
        <v>0</v>
      </c>
      <c r="AS113" s="27">
        <v>0</v>
      </c>
      <c r="AT113" s="27">
        <v>0</v>
      </c>
      <c r="AU113" s="6">
        <f t="shared" si="18"/>
        <v>0</v>
      </c>
      <c r="AV113" s="85"/>
      <c r="AW113" s="27">
        <f t="shared" si="19"/>
        <v>0</v>
      </c>
      <c r="AX113" s="27">
        <f t="shared" si="20"/>
        <v>0</v>
      </c>
      <c r="AY113" s="27">
        <f t="shared" si="13"/>
        <v>0</v>
      </c>
      <c r="AZ113" s="11"/>
    </row>
    <row r="114" spans="1:53" ht="39" customHeight="1" x14ac:dyDescent="0.2">
      <c r="A114" s="22" t="s">
        <v>128</v>
      </c>
      <c r="B114" s="27">
        <v>0</v>
      </c>
      <c r="C114" s="85"/>
      <c r="D114" s="27">
        <v>0</v>
      </c>
      <c r="E114" s="27">
        <v>0</v>
      </c>
      <c r="F114" s="27">
        <v>0</v>
      </c>
      <c r="G114" s="27">
        <v>0</v>
      </c>
      <c r="H114" s="88"/>
      <c r="I114" s="27">
        <v>0</v>
      </c>
      <c r="J114" s="27">
        <v>0</v>
      </c>
      <c r="K114" s="27">
        <v>0</v>
      </c>
      <c r="L114" s="27">
        <v>0</v>
      </c>
      <c r="M114" s="85"/>
      <c r="N114" s="27">
        <v>0</v>
      </c>
      <c r="O114" s="27">
        <v>0</v>
      </c>
      <c r="P114" s="27">
        <v>0</v>
      </c>
      <c r="Q114" s="27">
        <v>0</v>
      </c>
      <c r="R114" s="85"/>
      <c r="S114" s="27">
        <v>0</v>
      </c>
      <c r="T114" s="27">
        <v>0</v>
      </c>
      <c r="U114" s="27">
        <v>0</v>
      </c>
      <c r="V114" s="27">
        <v>0</v>
      </c>
      <c r="W114" s="85"/>
      <c r="X114" s="27">
        <v>0</v>
      </c>
      <c r="Y114" s="27">
        <v>0</v>
      </c>
      <c r="Z114" s="27">
        <v>0</v>
      </c>
      <c r="AA114" s="27">
        <v>0</v>
      </c>
      <c r="AB114" s="85"/>
      <c r="AC114" s="27">
        <v>0</v>
      </c>
      <c r="AD114" s="27">
        <v>0</v>
      </c>
      <c r="AE114" s="27">
        <v>0</v>
      </c>
      <c r="AF114" s="27">
        <v>106360000</v>
      </c>
      <c r="AG114" s="85"/>
      <c r="AH114" s="27">
        <v>99883333</v>
      </c>
      <c r="AI114" s="27">
        <v>79883333</v>
      </c>
      <c r="AJ114" s="27">
        <v>79883333</v>
      </c>
      <c r="AK114" s="27">
        <v>0</v>
      </c>
      <c r="AL114" s="85"/>
      <c r="AM114" s="27">
        <v>0</v>
      </c>
      <c r="AN114" s="27">
        <v>0</v>
      </c>
      <c r="AO114" s="27">
        <v>0</v>
      </c>
      <c r="AP114" s="27">
        <v>0</v>
      </c>
      <c r="AQ114" s="27">
        <v>0</v>
      </c>
      <c r="AR114" s="27">
        <v>0</v>
      </c>
      <c r="AS114" s="27">
        <v>0</v>
      </c>
      <c r="AT114" s="27">
        <v>0</v>
      </c>
      <c r="AU114" s="6">
        <f t="shared" si="18"/>
        <v>106360000</v>
      </c>
      <c r="AV114" s="85"/>
      <c r="AW114" s="27">
        <f t="shared" si="19"/>
        <v>99883333</v>
      </c>
      <c r="AX114" s="27">
        <f t="shared" si="20"/>
        <v>79883333</v>
      </c>
      <c r="AY114" s="27">
        <f t="shared" si="13"/>
        <v>79883333</v>
      </c>
      <c r="AZ114" s="11"/>
    </row>
    <row r="115" spans="1:53" ht="39" customHeight="1" x14ac:dyDescent="0.2">
      <c r="A115" s="22" t="s">
        <v>129</v>
      </c>
      <c r="B115" s="27">
        <v>0</v>
      </c>
      <c r="C115" s="86"/>
      <c r="D115" s="27">
        <v>0</v>
      </c>
      <c r="E115" s="27">
        <v>0</v>
      </c>
      <c r="F115" s="27">
        <v>0</v>
      </c>
      <c r="G115" s="27">
        <v>0</v>
      </c>
      <c r="H115" s="89"/>
      <c r="I115" s="27">
        <v>0</v>
      </c>
      <c r="J115" s="27">
        <v>0</v>
      </c>
      <c r="K115" s="27">
        <v>0</v>
      </c>
      <c r="L115" s="27">
        <v>0</v>
      </c>
      <c r="M115" s="86"/>
      <c r="N115" s="27">
        <v>0</v>
      </c>
      <c r="O115" s="27">
        <v>0</v>
      </c>
      <c r="P115" s="27">
        <v>0</v>
      </c>
      <c r="Q115" s="27">
        <v>0</v>
      </c>
      <c r="R115" s="86"/>
      <c r="S115" s="27">
        <v>0</v>
      </c>
      <c r="T115" s="27">
        <v>0</v>
      </c>
      <c r="U115" s="27">
        <v>0</v>
      </c>
      <c r="V115" s="27">
        <v>0</v>
      </c>
      <c r="W115" s="86"/>
      <c r="X115" s="27">
        <v>0</v>
      </c>
      <c r="Y115" s="27">
        <v>0</v>
      </c>
      <c r="Z115" s="27">
        <v>0</v>
      </c>
      <c r="AA115" s="27">
        <v>0</v>
      </c>
      <c r="AB115" s="86"/>
      <c r="AC115" s="27">
        <v>0</v>
      </c>
      <c r="AD115" s="27">
        <v>0</v>
      </c>
      <c r="AE115" s="27">
        <v>0</v>
      </c>
      <c r="AF115" s="27">
        <v>0</v>
      </c>
      <c r="AG115" s="86"/>
      <c r="AH115" s="27">
        <v>0</v>
      </c>
      <c r="AI115" s="27">
        <v>0</v>
      </c>
      <c r="AJ115" s="27">
        <v>0</v>
      </c>
      <c r="AK115" s="27">
        <v>0</v>
      </c>
      <c r="AL115" s="86"/>
      <c r="AM115" s="27">
        <v>0</v>
      </c>
      <c r="AN115" s="27">
        <v>0</v>
      </c>
      <c r="AO115" s="27">
        <v>0</v>
      </c>
      <c r="AP115" s="27">
        <v>0</v>
      </c>
      <c r="AQ115" s="27">
        <v>0</v>
      </c>
      <c r="AR115" s="27">
        <v>0</v>
      </c>
      <c r="AS115" s="27">
        <v>0</v>
      </c>
      <c r="AT115" s="27">
        <v>0</v>
      </c>
      <c r="AU115" s="6">
        <f t="shared" si="18"/>
        <v>0</v>
      </c>
      <c r="AV115" s="86"/>
      <c r="AW115" s="27">
        <f t="shared" si="19"/>
        <v>0</v>
      </c>
      <c r="AX115" s="27">
        <f t="shared" si="20"/>
        <v>0</v>
      </c>
      <c r="AY115" s="27">
        <f t="shared" si="13"/>
        <v>0</v>
      </c>
      <c r="AZ115" s="11"/>
      <c r="BA115" s="29"/>
    </row>
    <row r="116" spans="1:53" ht="39" customHeight="1" x14ac:dyDescent="0.2">
      <c r="A116" s="17" t="s">
        <v>130</v>
      </c>
      <c r="B116" s="39" t="s">
        <v>153</v>
      </c>
      <c r="C116" s="84">
        <f>+B120+B121</f>
        <v>0</v>
      </c>
      <c r="D116" s="39" t="s">
        <v>153</v>
      </c>
      <c r="E116" s="39" t="s">
        <v>153</v>
      </c>
      <c r="F116" s="39" t="s">
        <v>153</v>
      </c>
      <c r="G116" s="39" t="s">
        <v>153</v>
      </c>
      <c r="H116" s="87">
        <f>+G120+G121</f>
        <v>0</v>
      </c>
      <c r="I116" s="39" t="s">
        <v>153</v>
      </c>
      <c r="J116" s="39" t="s">
        <v>153</v>
      </c>
      <c r="K116" s="39" t="s">
        <v>153</v>
      </c>
      <c r="L116" s="39" t="s">
        <v>153</v>
      </c>
      <c r="M116" s="84">
        <f>+L120+L121</f>
        <v>0</v>
      </c>
      <c r="N116" s="39" t="s">
        <v>153</v>
      </c>
      <c r="O116" s="39" t="s">
        <v>153</v>
      </c>
      <c r="P116" s="39" t="s">
        <v>153</v>
      </c>
      <c r="Q116" s="39" t="s">
        <v>153</v>
      </c>
      <c r="R116" s="84">
        <f>+Q120+Q121</f>
        <v>0</v>
      </c>
      <c r="S116" s="39" t="s">
        <v>153</v>
      </c>
      <c r="T116" s="39" t="s">
        <v>153</v>
      </c>
      <c r="U116" s="39" t="s">
        <v>153</v>
      </c>
      <c r="V116" s="39" t="s">
        <v>153</v>
      </c>
      <c r="W116" s="84">
        <f>+V120+V121</f>
        <v>0</v>
      </c>
      <c r="X116" s="39" t="s">
        <v>153</v>
      </c>
      <c r="Y116" s="39" t="s">
        <v>153</v>
      </c>
      <c r="Z116" s="39" t="s">
        <v>153</v>
      </c>
      <c r="AA116" s="39" t="s">
        <v>153</v>
      </c>
      <c r="AB116" s="84">
        <f>+AA120+AA121</f>
        <v>0</v>
      </c>
      <c r="AC116" s="39" t="s">
        <v>153</v>
      </c>
      <c r="AD116" s="39" t="s">
        <v>153</v>
      </c>
      <c r="AE116" s="39" t="s">
        <v>153</v>
      </c>
      <c r="AF116" s="39" t="s">
        <v>153</v>
      </c>
      <c r="AG116" s="84">
        <f>+AF120+AF121</f>
        <v>200400000</v>
      </c>
      <c r="AH116" s="39" t="s">
        <v>153</v>
      </c>
      <c r="AI116" s="39" t="s">
        <v>153</v>
      </c>
      <c r="AJ116" s="39" t="s">
        <v>153</v>
      </c>
      <c r="AK116" s="39" t="s">
        <v>153</v>
      </c>
      <c r="AL116" s="84">
        <f>+AK120+AK121</f>
        <v>0</v>
      </c>
      <c r="AM116" s="39" t="s">
        <v>153</v>
      </c>
      <c r="AN116" s="39" t="s">
        <v>153</v>
      </c>
      <c r="AO116" s="39" t="s">
        <v>153</v>
      </c>
      <c r="AP116" s="27">
        <v>0</v>
      </c>
      <c r="AQ116" s="27">
        <v>0</v>
      </c>
      <c r="AR116" s="27">
        <v>0</v>
      </c>
      <c r="AS116" s="27">
        <v>0</v>
      </c>
      <c r="AT116" s="27">
        <v>0</v>
      </c>
      <c r="AU116" s="39" t="s">
        <v>153</v>
      </c>
      <c r="AV116" s="84">
        <f>C116+M116+R116+W116+AB116+AG116+AL116</f>
        <v>200400000</v>
      </c>
      <c r="AW116" s="39" t="s">
        <v>151</v>
      </c>
      <c r="AX116" s="39" t="s">
        <v>151</v>
      </c>
      <c r="AY116" s="39" t="s">
        <v>153</v>
      </c>
      <c r="AZ116" s="39" t="s">
        <v>151</v>
      </c>
    </row>
    <row r="117" spans="1:53" ht="39" customHeight="1" x14ac:dyDescent="0.2">
      <c r="A117" s="17" t="s">
        <v>131</v>
      </c>
      <c r="B117" s="39" t="s">
        <v>153</v>
      </c>
      <c r="C117" s="85"/>
      <c r="D117" s="39" t="s">
        <v>153</v>
      </c>
      <c r="E117" s="39" t="s">
        <v>153</v>
      </c>
      <c r="F117" s="39" t="s">
        <v>153</v>
      </c>
      <c r="G117" s="39" t="s">
        <v>153</v>
      </c>
      <c r="H117" s="88"/>
      <c r="I117" s="39" t="s">
        <v>153</v>
      </c>
      <c r="J117" s="39" t="s">
        <v>153</v>
      </c>
      <c r="K117" s="39" t="s">
        <v>153</v>
      </c>
      <c r="L117" s="39" t="s">
        <v>153</v>
      </c>
      <c r="M117" s="85"/>
      <c r="N117" s="39" t="s">
        <v>153</v>
      </c>
      <c r="O117" s="39" t="s">
        <v>153</v>
      </c>
      <c r="P117" s="39" t="s">
        <v>153</v>
      </c>
      <c r="Q117" s="39" t="s">
        <v>153</v>
      </c>
      <c r="R117" s="85"/>
      <c r="S117" s="39" t="s">
        <v>153</v>
      </c>
      <c r="T117" s="39" t="s">
        <v>153</v>
      </c>
      <c r="U117" s="39" t="s">
        <v>153</v>
      </c>
      <c r="V117" s="39" t="s">
        <v>153</v>
      </c>
      <c r="W117" s="85"/>
      <c r="X117" s="39" t="s">
        <v>153</v>
      </c>
      <c r="Y117" s="39" t="s">
        <v>153</v>
      </c>
      <c r="Z117" s="39" t="s">
        <v>153</v>
      </c>
      <c r="AA117" s="39" t="s">
        <v>153</v>
      </c>
      <c r="AB117" s="85"/>
      <c r="AC117" s="39" t="s">
        <v>153</v>
      </c>
      <c r="AD117" s="39" t="s">
        <v>153</v>
      </c>
      <c r="AE117" s="39" t="s">
        <v>153</v>
      </c>
      <c r="AF117" s="39" t="s">
        <v>153</v>
      </c>
      <c r="AG117" s="85"/>
      <c r="AH117" s="39" t="s">
        <v>153</v>
      </c>
      <c r="AI117" s="39" t="s">
        <v>153</v>
      </c>
      <c r="AJ117" s="39" t="s">
        <v>153</v>
      </c>
      <c r="AK117" s="39" t="s">
        <v>153</v>
      </c>
      <c r="AL117" s="85"/>
      <c r="AM117" s="39" t="s">
        <v>153</v>
      </c>
      <c r="AN117" s="39" t="s">
        <v>153</v>
      </c>
      <c r="AO117" s="39" t="s">
        <v>153</v>
      </c>
      <c r="AP117" s="27">
        <v>0</v>
      </c>
      <c r="AQ117" s="27">
        <v>0</v>
      </c>
      <c r="AR117" s="27">
        <v>0</v>
      </c>
      <c r="AS117" s="27">
        <v>0</v>
      </c>
      <c r="AT117" s="27">
        <v>0</v>
      </c>
      <c r="AU117" s="39" t="s">
        <v>153</v>
      </c>
      <c r="AV117" s="85"/>
      <c r="AW117" s="39" t="s">
        <v>151</v>
      </c>
      <c r="AX117" s="39" t="s">
        <v>151</v>
      </c>
      <c r="AY117" s="39" t="s">
        <v>153</v>
      </c>
      <c r="AZ117" s="39" t="s">
        <v>151</v>
      </c>
    </row>
    <row r="118" spans="1:53" ht="39" customHeight="1" x14ac:dyDescent="0.2">
      <c r="A118" s="17" t="s">
        <v>132</v>
      </c>
      <c r="B118" s="39" t="s">
        <v>153</v>
      </c>
      <c r="C118" s="85"/>
      <c r="D118" s="39" t="s">
        <v>153</v>
      </c>
      <c r="E118" s="39" t="s">
        <v>153</v>
      </c>
      <c r="F118" s="39" t="s">
        <v>153</v>
      </c>
      <c r="G118" s="39" t="s">
        <v>153</v>
      </c>
      <c r="H118" s="88"/>
      <c r="I118" s="39" t="s">
        <v>153</v>
      </c>
      <c r="J118" s="39" t="s">
        <v>153</v>
      </c>
      <c r="K118" s="39" t="s">
        <v>153</v>
      </c>
      <c r="L118" s="39" t="s">
        <v>153</v>
      </c>
      <c r="M118" s="85"/>
      <c r="N118" s="39" t="s">
        <v>153</v>
      </c>
      <c r="O118" s="39" t="s">
        <v>153</v>
      </c>
      <c r="P118" s="39" t="s">
        <v>153</v>
      </c>
      <c r="Q118" s="39" t="s">
        <v>153</v>
      </c>
      <c r="R118" s="85"/>
      <c r="S118" s="39" t="s">
        <v>153</v>
      </c>
      <c r="T118" s="39" t="s">
        <v>153</v>
      </c>
      <c r="U118" s="39" t="s">
        <v>153</v>
      </c>
      <c r="V118" s="39" t="s">
        <v>153</v>
      </c>
      <c r="W118" s="85"/>
      <c r="X118" s="39" t="s">
        <v>153</v>
      </c>
      <c r="Y118" s="39" t="s">
        <v>153</v>
      </c>
      <c r="Z118" s="39" t="s">
        <v>153</v>
      </c>
      <c r="AA118" s="39" t="s">
        <v>153</v>
      </c>
      <c r="AB118" s="85"/>
      <c r="AC118" s="39" t="s">
        <v>153</v>
      </c>
      <c r="AD118" s="39" t="s">
        <v>153</v>
      </c>
      <c r="AE118" s="39" t="s">
        <v>153</v>
      </c>
      <c r="AF118" s="39" t="s">
        <v>153</v>
      </c>
      <c r="AG118" s="85"/>
      <c r="AH118" s="39" t="s">
        <v>153</v>
      </c>
      <c r="AI118" s="39" t="s">
        <v>153</v>
      </c>
      <c r="AJ118" s="39" t="s">
        <v>153</v>
      </c>
      <c r="AK118" s="39" t="s">
        <v>153</v>
      </c>
      <c r="AL118" s="85"/>
      <c r="AM118" s="39" t="s">
        <v>153</v>
      </c>
      <c r="AN118" s="39" t="s">
        <v>153</v>
      </c>
      <c r="AO118" s="39" t="s">
        <v>153</v>
      </c>
      <c r="AP118" s="27">
        <v>0</v>
      </c>
      <c r="AQ118" s="27">
        <v>0</v>
      </c>
      <c r="AR118" s="27">
        <v>0</v>
      </c>
      <c r="AS118" s="27">
        <v>0</v>
      </c>
      <c r="AT118" s="27">
        <v>0</v>
      </c>
      <c r="AU118" s="39" t="s">
        <v>153</v>
      </c>
      <c r="AV118" s="85"/>
      <c r="AW118" s="39" t="s">
        <v>151</v>
      </c>
      <c r="AX118" s="39" t="s">
        <v>151</v>
      </c>
      <c r="AY118" s="39" t="s">
        <v>153</v>
      </c>
      <c r="AZ118" s="39" t="s">
        <v>151</v>
      </c>
    </row>
    <row r="119" spans="1:53" ht="39" customHeight="1" x14ac:dyDescent="0.2">
      <c r="A119" s="17" t="s">
        <v>133</v>
      </c>
      <c r="B119" s="39" t="s">
        <v>153</v>
      </c>
      <c r="C119" s="85"/>
      <c r="D119" s="39" t="s">
        <v>153</v>
      </c>
      <c r="E119" s="39" t="s">
        <v>153</v>
      </c>
      <c r="F119" s="39" t="s">
        <v>153</v>
      </c>
      <c r="G119" s="39" t="s">
        <v>153</v>
      </c>
      <c r="H119" s="88"/>
      <c r="I119" s="39" t="s">
        <v>153</v>
      </c>
      <c r="J119" s="39" t="s">
        <v>153</v>
      </c>
      <c r="K119" s="39" t="s">
        <v>153</v>
      </c>
      <c r="L119" s="39" t="s">
        <v>153</v>
      </c>
      <c r="M119" s="85"/>
      <c r="N119" s="39" t="s">
        <v>153</v>
      </c>
      <c r="O119" s="39" t="s">
        <v>153</v>
      </c>
      <c r="P119" s="39" t="s">
        <v>153</v>
      </c>
      <c r="Q119" s="39" t="s">
        <v>153</v>
      </c>
      <c r="R119" s="85"/>
      <c r="S119" s="39" t="s">
        <v>153</v>
      </c>
      <c r="T119" s="39" t="s">
        <v>153</v>
      </c>
      <c r="U119" s="39" t="s">
        <v>153</v>
      </c>
      <c r="V119" s="39" t="s">
        <v>153</v>
      </c>
      <c r="W119" s="85"/>
      <c r="X119" s="39" t="s">
        <v>153</v>
      </c>
      <c r="Y119" s="39" t="s">
        <v>153</v>
      </c>
      <c r="Z119" s="39" t="s">
        <v>153</v>
      </c>
      <c r="AA119" s="39" t="s">
        <v>153</v>
      </c>
      <c r="AB119" s="85"/>
      <c r="AC119" s="39" t="s">
        <v>153</v>
      </c>
      <c r="AD119" s="39" t="s">
        <v>153</v>
      </c>
      <c r="AE119" s="39" t="s">
        <v>153</v>
      </c>
      <c r="AF119" s="39" t="s">
        <v>153</v>
      </c>
      <c r="AG119" s="85"/>
      <c r="AH119" s="39" t="s">
        <v>153</v>
      </c>
      <c r="AI119" s="39" t="s">
        <v>153</v>
      </c>
      <c r="AJ119" s="39" t="s">
        <v>153</v>
      </c>
      <c r="AK119" s="39" t="s">
        <v>153</v>
      </c>
      <c r="AL119" s="85"/>
      <c r="AM119" s="39" t="s">
        <v>153</v>
      </c>
      <c r="AN119" s="39" t="s">
        <v>153</v>
      </c>
      <c r="AO119" s="39" t="s">
        <v>153</v>
      </c>
      <c r="AP119" s="27">
        <v>0</v>
      </c>
      <c r="AQ119" s="27">
        <v>0</v>
      </c>
      <c r="AR119" s="27">
        <v>0</v>
      </c>
      <c r="AS119" s="27">
        <v>0</v>
      </c>
      <c r="AT119" s="27">
        <v>0</v>
      </c>
      <c r="AU119" s="39" t="s">
        <v>153</v>
      </c>
      <c r="AV119" s="85"/>
      <c r="AW119" s="39" t="s">
        <v>151</v>
      </c>
      <c r="AX119" s="39" t="s">
        <v>151</v>
      </c>
      <c r="AY119" s="39" t="s">
        <v>153</v>
      </c>
      <c r="AZ119" s="39" t="s">
        <v>151</v>
      </c>
    </row>
    <row r="120" spans="1:53" ht="39" customHeight="1" x14ac:dyDescent="0.2">
      <c r="A120" s="17" t="s">
        <v>134</v>
      </c>
      <c r="B120" s="27">
        <v>0</v>
      </c>
      <c r="C120" s="85"/>
      <c r="D120" s="27">
        <v>0</v>
      </c>
      <c r="E120" s="27">
        <v>0</v>
      </c>
      <c r="F120" s="27">
        <v>0</v>
      </c>
      <c r="G120" s="27">
        <v>0</v>
      </c>
      <c r="H120" s="88"/>
      <c r="I120" s="27">
        <v>0</v>
      </c>
      <c r="J120" s="27">
        <v>0</v>
      </c>
      <c r="K120" s="27">
        <v>0</v>
      </c>
      <c r="L120" s="27">
        <v>0</v>
      </c>
      <c r="M120" s="85"/>
      <c r="N120" s="27">
        <v>0</v>
      </c>
      <c r="O120" s="27">
        <v>0</v>
      </c>
      <c r="P120" s="27">
        <v>0</v>
      </c>
      <c r="Q120" s="27">
        <v>0</v>
      </c>
      <c r="R120" s="85"/>
      <c r="S120" s="27">
        <v>0</v>
      </c>
      <c r="T120" s="27">
        <v>0</v>
      </c>
      <c r="U120" s="27">
        <v>0</v>
      </c>
      <c r="V120" s="27">
        <v>0</v>
      </c>
      <c r="W120" s="85"/>
      <c r="X120" s="27">
        <v>0</v>
      </c>
      <c r="Y120" s="27">
        <v>0</v>
      </c>
      <c r="Z120" s="27">
        <v>0</v>
      </c>
      <c r="AA120" s="27">
        <v>0</v>
      </c>
      <c r="AB120" s="85"/>
      <c r="AC120" s="27">
        <v>0</v>
      </c>
      <c r="AD120" s="27">
        <v>0</v>
      </c>
      <c r="AE120" s="27">
        <v>0</v>
      </c>
      <c r="AF120" s="27">
        <v>16600000</v>
      </c>
      <c r="AG120" s="85"/>
      <c r="AH120" s="27">
        <v>16500000</v>
      </c>
      <c r="AI120" s="27">
        <v>14100000</v>
      </c>
      <c r="AJ120" s="27">
        <v>14100000</v>
      </c>
      <c r="AK120" s="27">
        <v>0</v>
      </c>
      <c r="AL120" s="85"/>
      <c r="AM120" s="27">
        <v>0</v>
      </c>
      <c r="AN120" s="27">
        <v>0</v>
      </c>
      <c r="AO120" s="27">
        <v>0</v>
      </c>
      <c r="AP120" s="27">
        <v>0</v>
      </c>
      <c r="AQ120" s="27">
        <v>0</v>
      </c>
      <c r="AR120" s="27">
        <v>0</v>
      </c>
      <c r="AS120" s="27">
        <v>0</v>
      </c>
      <c r="AT120" s="27">
        <v>0</v>
      </c>
      <c r="AU120" s="6">
        <f t="shared" si="18"/>
        <v>16600000</v>
      </c>
      <c r="AV120" s="85"/>
      <c r="AW120" s="27">
        <f t="shared" si="19"/>
        <v>16500000</v>
      </c>
      <c r="AX120" s="27">
        <f t="shared" si="20"/>
        <v>14100000</v>
      </c>
      <c r="AY120" s="27">
        <f t="shared" si="13"/>
        <v>14100000</v>
      </c>
      <c r="AZ120" s="11"/>
    </row>
    <row r="121" spans="1:53" ht="39" customHeight="1" x14ac:dyDescent="0.2">
      <c r="A121" s="17" t="s">
        <v>135</v>
      </c>
      <c r="B121" s="27">
        <v>0</v>
      </c>
      <c r="C121" s="86"/>
      <c r="D121" s="27">
        <v>0</v>
      </c>
      <c r="E121" s="27">
        <v>0</v>
      </c>
      <c r="F121" s="27">
        <v>0</v>
      </c>
      <c r="G121" s="27">
        <v>0</v>
      </c>
      <c r="H121" s="89"/>
      <c r="I121" s="27">
        <v>0</v>
      </c>
      <c r="J121" s="27">
        <v>0</v>
      </c>
      <c r="K121" s="27">
        <v>0</v>
      </c>
      <c r="L121" s="27">
        <v>0</v>
      </c>
      <c r="M121" s="86"/>
      <c r="N121" s="27">
        <v>0</v>
      </c>
      <c r="O121" s="27">
        <v>0</v>
      </c>
      <c r="P121" s="27">
        <v>0</v>
      </c>
      <c r="Q121" s="27">
        <v>0</v>
      </c>
      <c r="R121" s="86"/>
      <c r="S121" s="27">
        <v>0</v>
      </c>
      <c r="T121" s="27">
        <v>0</v>
      </c>
      <c r="U121" s="27">
        <v>0</v>
      </c>
      <c r="V121" s="27">
        <v>0</v>
      </c>
      <c r="W121" s="86"/>
      <c r="X121" s="27">
        <v>0</v>
      </c>
      <c r="Y121" s="27">
        <v>0</v>
      </c>
      <c r="Z121" s="27">
        <v>0</v>
      </c>
      <c r="AA121" s="27">
        <v>0</v>
      </c>
      <c r="AB121" s="86"/>
      <c r="AC121" s="27">
        <v>0</v>
      </c>
      <c r="AD121" s="27">
        <v>0</v>
      </c>
      <c r="AE121" s="27">
        <v>0</v>
      </c>
      <c r="AF121" s="27">
        <v>183800000</v>
      </c>
      <c r="AG121" s="86"/>
      <c r="AH121" s="27">
        <v>124995429</v>
      </c>
      <c r="AI121" s="27">
        <v>7895428.5700000003</v>
      </c>
      <c r="AJ121" s="27">
        <v>7895428.5700000003</v>
      </c>
      <c r="AK121" s="27">
        <v>0</v>
      </c>
      <c r="AL121" s="86"/>
      <c r="AM121" s="27">
        <v>0</v>
      </c>
      <c r="AN121" s="27">
        <v>0</v>
      </c>
      <c r="AO121" s="27">
        <v>0</v>
      </c>
      <c r="AP121" s="27">
        <v>0</v>
      </c>
      <c r="AQ121" s="27">
        <v>0</v>
      </c>
      <c r="AR121" s="27">
        <v>0</v>
      </c>
      <c r="AS121" s="27">
        <v>0</v>
      </c>
      <c r="AT121" s="27">
        <v>0</v>
      </c>
      <c r="AU121" s="6">
        <f t="shared" si="18"/>
        <v>183800000</v>
      </c>
      <c r="AV121" s="86"/>
      <c r="AW121" s="27">
        <f t="shared" si="19"/>
        <v>124995429</v>
      </c>
      <c r="AX121" s="27">
        <f t="shared" si="20"/>
        <v>7895428.5700000003</v>
      </c>
      <c r="AY121" s="27">
        <f t="shared" si="13"/>
        <v>7895428.5700000003</v>
      </c>
      <c r="AZ121" s="11"/>
    </row>
    <row r="122" spans="1:53" ht="39" customHeight="1" x14ac:dyDescent="0.2">
      <c r="A122" s="16" t="s">
        <v>136</v>
      </c>
      <c r="B122" s="27">
        <v>0</v>
      </c>
      <c r="C122" s="84">
        <f>+B122+B123+B124+B125</f>
        <v>42080594</v>
      </c>
      <c r="D122" s="27">
        <v>0</v>
      </c>
      <c r="E122" s="27">
        <v>0</v>
      </c>
      <c r="F122" s="27">
        <v>0</v>
      </c>
      <c r="G122" s="27">
        <v>0</v>
      </c>
      <c r="H122" s="87">
        <f>+G122+G123+G124+G125</f>
        <v>0</v>
      </c>
      <c r="I122" s="27">
        <v>0</v>
      </c>
      <c r="J122" s="27">
        <v>0</v>
      </c>
      <c r="K122" s="27">
        <v>0</v>
      </c>
      <c r="L122" s="27">
        <v>0</v>
      </c>
      <c r="M122" s="84">
        <f>+L122+L123+L124+L125</f>
        <v>0</v>
      </c>
      <c r="N122" s="27">
        <v>0</v>
      </c>
      <c r="O122" s="27">
        <v>0</v>
      </c>
      <c r="P122" s="27">
        <v>0</v>
      </c>
      <c r="Q122" s="27">
        <v>0</v>
      </c>
      <c r="R122" s="84">
        <f>+Q122+Q123+Q124+Q125</f>
        <v>0</v>
      </c>
      <c r="S122" s="27">
        <v>0</v>
      </c>
      <c r="T122" s="27">
        <v>0</v>
      </c>
      <c r="U122" s="27">
        <v>0</v>
      </c>
      <c r="V122" s="27">
        <v>0</v>
      </c>
      <c r="W122" s="84">
        <f>+V122+V123+V124+V125</f>
        <v>0</v>
      </c>
      <c r="X122" s="27">
        <v>0</v>
      </c>
      <c r="Y122" s="27">
        <v>0</v>
      </c>
      <c r="Z122" s="27">
        <v>0</v>
      </c>
      <c r="AA122" s="27">
        <v>0</v>
      </c>
      <c r="AB122" s="84">
        <f>+AA122+AA123+AA124+AA125</f>
        <v>0</v>
      </c>
      <c r="AC122" s="27">
        <v>0</v>
      </c>
      <c r="AD122" s="27">
        <v>0</v>
      </c>
      <c r="AE122" s="27">
        <v>0</v>
      </c>
      <c r="AF122" s="27">
        <v>50400000</v>
      </c>
      <c r="AG122" s="84">
        <f>+AF122+AF123+AF124+AF125</f>
        <v>924754364</v>
      </c>
      <c r="AH122" s="27">
        <v>42000000</v>
      </c>
      <c r="AI122" s="27">
        <v>30800000</v>
      </c>
      <c r="AJ122" s="27">
        <v>30800000</v>
      </c>
      <c r="AK122" s="27">
        <v>0</v>
      </c>
      <c r="AL122" s="84">
        <f>+AK122+AK123+AK124+AK125</f>
        <v>0</v>
      </c>
      <c r="AM122" s="27">
        <v>0</v>
      </c>
      <c r="AN122" s="27">
        <v>0</v>
      </c>
      <c r="AO122" s="27">
        <v>0</v>
      </c>
      <c r="AP122" s="27">
        <v>0</v>
      </c>
      <c r="AQ122" s="27">
        <v>0</v>
      </c>
      <c r="AR122" s="27">
        <v>0</v>
      </c>
      <c r="AS122" s="27">
        <v>0</v>
      </c>
      <c r="AT122" s="27">
        <v>0</v>
      </c>
      <c r="AU122" s="6">
        <f t="shared" si="18"/>
        <v>50400000</v>
      </c>
      <c r="AV122" s="84">
        <f>C122+M122+R122+W122+AB122+AG122+AL122</f>
        <v>966834958</v>
      </c>
      <c r="AW122" s="27">
        <f t="shared" si="19"/>
        <v>42000000</v>
      </c>
      <c r="AX122" s="27">
        <f t="shared" si="20"/>
        <v>30800000</v>
      </c>
      <c r="AY122" s="27">
        <f t="shared" si="13"/>
        <v>30800000</v>
      </c>
      <c r="AZ122" s="11"/>
    </row>
    <row r="123" spans="1:53" ht="39" customHeight="1" x14ac:dyDescent="0.2">
      <c r="A123" s="16" t="s">
        <v>137</v>
      </c>
      <c r="B123" s="27">
        <v>42080594</v>
      </c>
      <c r="C123" s="85"/>
      <c r="D123" s="27">
        <v>2800000</v>
      </c>
      <c r="E123" s="27">
        <v>0</v>
      </c>
      <c r="F123" s="27">
        <v>0</v>
      </c>
      <c r="G123" s="27">
        <v>0</v>
      </c>
      <c r="H123" s="88"/>
      <c r="I123" s="27">
        <v>0</v>
      </c>
      <c r="J123" s="27">
        <v>0</v>
      </c>
      <c r="K123" s="27">
        <v>0</v>
      </c>
      <c r="L123" s="27">
        <v>0</v>
      </c>
      <c r="M123" s="85"/>
      <c r="N123" s="27">
        <v>0</v>
      </c>
      <c r="O123" s="27">
        <v>0</v>
      </c>
      <c r="P123" s="27">
        <v>0</v>
      </c>
      <c r="Q123" s="27">
        <v>0</v>
      </c>
      <c r="R123" s="85"/>
      <c r="S123" s="27">
        <v>0</v>
      </c>
      <c r="T123" s="27">
        <v>0</v>
      </c>
      <c r="U123" s="27">
        <v>0</v>
      </c>
      <c r="V123" s="27">
        <v>0</v>
      </c>
      <c r="W123" s="85"/>
      <c r="X123" s="27">
        <v>0</v>
      </c>
      <c r="Y123" s="27">
        <v>0</v>
      </c>
      <c r="Z123" s="27">
        <v>0</v>
      </c>
      <c r="AA123" s="27">
        <v>0</v>
      </c>
      <c r="AB123" s="85"/>
      <c r="AC123" s="27">
        <v>0</v>
      </c>
      <c r="AD123" s="27">
        <v>0</v>
      </c>
      <c r="AE123" s="27">
        <v>0</v>
      </c>
      <c r="AF123" s="27">
        <v>261319406</v>
      </c>
      <c r="AG123" s="85"/>
      <c r="AH123" s="27">
        <v>176300000</v>
      </c>
      <c r="AI123" s="27">
        <v>116100000</v>
      </c>
      <c r="AJ123" s="27">
        <v>116100000</v>
      </c>
      <c r="AK123" s="27">
        <v>0</v>
      </c>
      <c r="AL123" s="85"/>
      <c r="AM123" s="27">
        <v>0</v>
      </c>
      <c r="AN123" s="27">
        <v>0</v>
      </c>
      <c r="AO123" s="27">
        <v>0</v>
      </c>
      <c r="AP123" s="27">
        <v>0</v>
      </c>
      <c r="AQ123" s="27">
        <v>0</v>
      </c>
      <c r="AR123" s="27">
        <v>0</v>
      </c>
      <c r="AS123" s="27">
        <v>0</v>
      </c>
      <c r="AT123" s="27">
        <v>0</v>
      </c>
      <c r="AU123" s="6">
        <f t="shared" si="18"/>
        <v>303400000</v>
      </c>
      <c r="AV123" s="85"/>
      <c r="AW123" s="27">
        <f t="shared" si="19"/>
        <v>179100000</v>
      </c>
      <c r="AX123" s="27">
        <f t="shared" si="20"/>
        <v>116100000</v>
      </c>
      <c r="AY123" s="27">
        <f t="shared" si="13"/>
        <v>116100000</v>
      </c>
      <c r="AZ123" s="11"/>
    </row>
    <row r="124" spans="1:53" ht="39" customHeight="1" x14ac:dyDescent="0.2">
      <c r="A124" s="16" t="s">
        <v>138</v>
      </c>
      <c r="B124" s="27">
        <v>0</v>
      </c>
      <c r="C124" s="85"/>
      <c r="D124" s="27">
        <v>0</v>
      </c>
      <c r="E124" s="27">
        <v>0</v>
      </c>
      <c r="F124" s="27">
        <v>0</v>
      </c>
      <c r="G124" s="27">
        <v>0</v>
      </c>
      <c r="H124" s="88"/>
      <c r="I124" s="27">
        <v>0</v>
      </c>
      <c r="J124" s="27">
        <v>0</v>
      </c>
      <c r="K124" s="27">
        <v>0</v>
      </c>
      <c r="L124" s="27">
        <v>0</v>
      </c>
      <c r="M124" s="85"/>
      <c r="N124" s="27">
        <v>0</v>
      </c>
      <c r="O124" s="27">
        <v>0</v>
      </c>
      <c r="P124" s="27">
        <v>0</v>
      </c>
      <c r="Q124" s="27">
        <v>0</v>
      </c>
      <c r="R124" s="85"/>
      <c r="S124" s="27">
        <v>0</v>
      </c>
      <c r="T124" s="27">
        <v>0</v>
      </c>
      <c r="U124" s="27">
        <v>0</v>
      </c>
      <c r="V124" s="27">
        <v>0</v>
      </c>
      <c r="W124" s="85"/>
      <c r="X124" s="27">
        <v>0</v>
      </c>
      <c r="Y124" s="27">
        <v>0</v>
      </c>
      <c r="Z124" s="27">
        <v>0</v>
      </c>
      <c r="AA124" s="27">
        <v>0</v>
      </c>
      <c r="AB124" s="85"/>
      <c r="AC124" s="27">
        <v>0</v>
      </c>
      <c r="AD124" s="27">
        <v>0</v>
      </c>
      <c r="AE124" s="27">
        <v>0</v>
      </c>
      <c r="AF124" s="27">
        <f>248850000+166338291+112300000+85546667</f>
        <v>613034958</v>
      </c>
      <c r="AG124" s="85"/>
      <c r="AH124" s="27">
        <v>546318001</v>
      </c>
      <c r="AI124" s="27">
        <v>436288000</v>
      </c>
      <c r="AJ124" s="27">
        <v>436288000</v>
      </c>
      <c r="AK124" s="27">
        <v>0</v>
      </c>
      <c r="AL124" s="85"/>
      <c r="AM124" s="27">
        <v>0</v>
      </c>
      <c r="AN124" s="27">
        <v>0</v>
      </c>
      <c r="AO124" s="27">
        <v>0</v>
      </c>
      <c r="AP124" s="27">
        <v>0</v>
      </c>
      <c r="AQ124" s="27">
        <v>0</v>
      </c>
      <c r="AR124" s="27">
        <v>0</v>
      </c>
      <c r="AS124" s="27">
        <v>0</v>
      </c>
      <c r="AT124" s="27">
        <v>0</v>
      </c>
      <c r="AU124" s="6">
        <f t="shared" si="18"/>
        <v>613034958</v>
      </c>
      <c r="AV124" s="85"/>
      <c r="AW124" s="27">
        <f t="shared" si="19"/>
        <v>546318001</v>
      </c>
      <c r="AX124" s="27">
        <f t="shared" si="20"/>
        <v>436288000</v>
      </c>
      <c r="AY124" s="27">
        <f t="shared" si="13"/>
        <v>436288000</v>
      </c>
      <c r="AZ124" s="11"/>
      <c r="BA124" s="29"/>
    </row>
    <row r="125" spans="1:53" ht="39" customHeight="1" x14ac:dyDescent="0.2">
      <c r="A125" s="16" t="s">
        <v>139</v>
      </c>
      <c r="B125" s="27">
        <v>0</v>
      </c>
      <c r="C125" s="86"/>
      <c r="D125" s="27">
        <v>0</v>
      </c>
      <c r="E125" s="27">
        <v>0</v>
      </c>
      <c r="F125" s="27">
        <v>0</v>
      </c>
      <c r="G125" s="27">
        <v>0</v>
      </c>
      <c r="H125" s="89"/>
      <c r="I125" s="27">
        <v>0</v>
      </c>
      <c r="J125" s="27">
        <v>0</v>
      </c>
      <c r="K125" s="27">
        <v>0</v>
      </c>
      <c r="L125" s="27">
        <v>0</v>
      </c>
      <c r="M125" s="86"/>
      <c r="N125" s="27">
        <v>0</v>
      </c>
      <c r="O125" s="27">
        <v>0</v>
      </c>
      <c r="P125" s="27">
        <v>0</v>
      </c>
      <c r="Q125" s="27">
        <v>0</v>
      </c>
      <c r="R125" s="86"/>
      <c r="S125" s="27">
        <v>0</v>
      </c>
      <c r="T125" s="27">
        <v>0</v>
      </c>
      <c r="U125" s="27">
        <v>0</v>
      </c>
      <c r="V125" s="27">
        <v>0</v>
      </c>
      <c r="W125" s="86"/>
      <c r="X125" s="27">
        <v>0</v>
      </c>
      <c r="Y125" s="27">
        <v>0</v>
      </c>
      <c r="Z125" s="27">
        <v>0</v>
      </c>
      <c r="AA125" s="27">
        <v>0</v>
      </c>
      <c r="AB125" s="86"/>
      <c r="AC125" s="27">
        <v>0</v>
      </c>
      <c r="AD125" s="27">
        <v>0</v>
      </c>
      <c r="AE125" s="27">
        <v>0</v>
      </c>
      <c r="AF125" s="27">
        <v>0</v>
      </c>
      <c r="AG125" s="86"/>
      <c r="AH125" s="27">
        <v>0</v>
      </c>
      <c r="AI125" s="27">
        <v>0</v>
      </c>
      <c r="AJ125" s="27">
        <v>0</v>
      </c>
      <c r="AK125" s="27">
        <v>0</v>
      </c>
      <c r="AL125" s="86"/>
      <c r="AM125" s="27">
        <v>0</v>
      </c>
      <c r="AN125" s="27">
        <v>0</v>
      </c>
      <c r="AO125" s="27">
        <v>0</v>
      </c>
      <c r="AP125" s="27">
        <v>0</v>
      </c>
      <c r="AQ125" s="27">
        <v>0</v>
      </c>
      <c r="AR125" s="27">
        <v>0</v>
      </c>
      <c r="AS125" s="27">
        <v>0</v>
      </c>
      <c r="AT125" s="27">
        <v>0</v>
      </c>
      <c r="AU125" s="6">
        <f t="shared" si="18"/>
        <v>0</v>
      </c>
      <c r="AV125" s="86"/>
      <c r="AW125" s="27">
        <f t="shared" si="19"/>
        <v>0</v>
      </c>
      <c r="AX125" s="27">
        <f t="shared" si="20"/>
        <v>0</v>
      </c>
      <c r="AY125" s="27">
        <f t="shared" si="13"/>
        <v>0</v>
      </c>
      <c r="AZ125" s="11"/>
      <c r="BA125" s="29"/>
    </row>
    <row r="126" spans="1:53" ht="39" customHeight="1" x14ac:dyDescent="0.2">
      <c r="A126" s="13" t="s">
        <v>140</v>
      </c>
      <c r="B126" s="27">
        <v>14000000</v>
      </c>
      <c r="C126" s="84">
        <f>SUM(B126:B135)</f>
        <v>582376498</v>
      </c>
      <c r="D126" s="27">
        <v>14000000</v>
      </c>
      <c r="E126" s="27">
        <v>10500000</v>
      </c>
      <c r="F126" s="27">
        <v>10500000</v>
      </c>
      <c r="G126" s="27">
        <v>0</v>
      </c>
      <c r="H126" s="87">
        <f>SUM(G126:G135)</f>
        <v>0</v>
      </c>
      <c r="I126" s="27">
        <v>0</v>
      </c>
      <c r="J126" s="27">
        <v>0</v>
      </c>
      <c r="K126" s="27">
        <v>0</v>
      </c>
      <c r="L126" s="27">
        <v>0</v>
      </c>
      <c r="M126" s="84">
        <f>SUM(L126:L135)</f>
        <v>745067118</v>
      </c>
      <c r="N126" s="27">
        <v>0</v>
      </c>
      <c r="O126" s="27">
        <v>0</v>
      </c>
      <c r="P126" s="27">
        <v>0</v>
      </c>
      <c r="Q126" s="27">
        <v>0</v>
      </c>
      <c r="R126" s="84">
        <f>SUM(Q126:Q135)</f>
        <v>54708323</v>
      </c>
      <c r="S126" s="27">
        <v>0</v>
      </c>
      <c r="T126" s="27">
        <v>0</v>
      </c>
      <c r="U126" s="27">
        <v>0</v>
      </c>
      <c r="V126" s="27">
        <v>0</v>
      </c>
      <c r="W126" s="84">
        <f>SUM(V126:V135)</f>
        <v>50534</v>
      </c>
      <c r="X126" s="27">
        <v>0</v>
      </c>
      <c r="Y126" s="27">
        <v>0</v>
      </c>
      <c r="Z126" s="27">
        <v>0</v>
      </c>
      <c r="AA126" s="27">
        <v>0</v>
      </c>
      <c r="AB126" s="84">
        <f>SUM(AA126:AA135)</f>
        <v>1800000</v>
      </c>
      <c r="AC126" s="27">
        <v>0</v>
      </c>
      <c r="AD126" s="27">
        <v>0</v>
      </c>
      <c r="AE126" s="27">
        <v>0</v>
      </c>
      <c r="AF126" s="27">
        <v>76650000</v>
      </c>
      <c r="AG126" s="84">
        <f>SUM(AF126:AF135)</f>
        <v>1270266882</v>
      </c>
      <c r="AH126" s="27">
        <v>72450000</v>
      </c>
      <c r="AI126" s="27">
        <v>59850000</v>
      </c>
      <c r="AJ126" s="27">
        <v>59850000</v>
      </c>
      <c r="AK126" s="27">
        <v>0</v>
      </c>
      <c r="AL126" s="84">
        <f>SUM(AK126:AK135)</f>
        <v>0</v>
      </c>
      <c r="AM126" s="27">
        <v>0</v>
      </c>
      <c r="AN126" s="27">
        <v>0</v>
      </c>
      <c r="AO126" s="27">
        <v>0</v>
      </c>
      <c r="AP126" s="27">
        <v>0</v>
      </c>
      <c r="AQ126" s="27">
        <v>0</v>
      </c>
      <c r="AR126" s="27">
        <v>0</v>
      </c>
      <c r="AS126" s="27">
        <v>0</v>
      </c>
      <c r="AT126" s="27">
        <v>0</v>
      </c>
      <c r="AU126" s="6">
        <f t="shared" si="18"/>
        <v>90650000</v>
      </c>
      <c r="AV126" s="84">
        <f>C126+M126+R126+W126+AB126+AG126+AL126</f>
        <v>2654269355</v>
      </c>
      <c r="AW126" s="27">
        <f t="shared" si="19"/>
        <v>86450000</v>
      </c>
      <c r="AX126" s="27">
        <f t="shared" si="20"/>
        <v>70350000</v>
      </c>
      <c r="AY126" s="27">
        <f t="shared" si="13"/>
        <v>70350000</v>
      </c>
      <c r="AZ126" s="11"/>
    </row>
    <row r="127" spans="1:53" ht="39" customHeight="1" x14ac:dyDescent="0.2">
      <c r="A127" s="13" t="s">
        <v>141</v>
      </c>
      <c r="B127" s="27">
        <v>45000000</v>
      </c>
      <c r="C127" s="85"/>
      <c r="D127" s="27">
        <v>45000000</v>
      </c>
      <c r="E127" s="27">
        <v>36900000</v>
      </c>
      <c r="F127" s="27">
        <v>36900000</v>
      </c>
      <c r="G127" s="27">
        <v>0</v>
      </c>
      <c r="H127" s="88"/>
      <c r="I127" s="27">
        <v>0</v>
      </c>
      <c r="J127" s="27">
        <v>0</v>
      </c>
      <c r="K127" s="27">
        <v>0</v>
      </c>
      <c r="L127" s="27">
        <v>0</v>
      </c>
      <c r="M127" s="85"/>
      <c r="N127" s="27">
        <v>0</v>
      </c>
      <c r="O127" s="27">
        <v>0</v>
      </c>
      <c r="P127" s="27">
        <v>0</v>
      </c>
      <c r="Q127" s="27">
        <v>0</v>
      </c>
      <c r="R127" s="85"/>
      <c r="S127" s="27">
        <v>0</v>
      </c>
      <c r="T127" s="27">
        <v>0</v>
      </c>
      <c r="U127" s="27">
        <v>0</v>
      </c>
      <c r="V127" s="27">
        <v>0</v>
      </c>
      <c r="W127" s="85"/>
      <c r="X127" s="27">
        <v>0</v>
      </c>
      <c r="Y127" s="27">
        <v>0</v>
      </c>
      <c r="Z127" s="27">
        <v>0</v>
      </c>
      <c r="AA127" s="27">
        <v>0</v>
      </c>
      <c r="AB127" s="85"/>
      <c r="AC127" s="27">
        <v>0</v>
      </c>
      <c r="AD127" s="27">
        <v>0</v>
      </c>
      <c r="AE127" s="27">
        <v>0</v>
      </c>
      <c r="AF127" s="27">
        <v>201203334</v>
      </c>
      <c r="AG127" s="85"/>
      <c r="AH127" s="27">
        <v>188250000</v>
      </c>
      <c r="AI127" s="27">
        <v>139900000</v>
      </c>
      <c r="AJ127" s="27">
        <v>139900000</v>
      </c>
      <c r="AK127" s="27">
        <v>0</v>
      </c>
      <c r="AL127" s="85"/>
      <c r="AM127" s="27">
        <v>0</v>
      </c>
      <c r="AN127" s="27">
        <v>0</v>
      </c>
      <c r="AO127" s="27">
        <v>0</v>
      </c>
      <c r="AP127" s="27">
        <v>0</v>
      </c>
      <c r="AQ127" s="27">
        <v>0</v>
      </c>
      <c r="AR127" s="27">
        <v>0</v>
      </c>
      <c r="AS127" s="27">
        <v>0</v>
      </c>
      <c r="AT127" s="27">
        <v>0</v>
      </c>
      <c r="AU127" s="6">
        <f t="shared" si="18"/>
        <v>246203334</v>
      </c>
      <c r="AV127" s="85"/>
      <c r="AW127" s="27">
        <f t="shared" si="19"/>
        <v>233250000</v>
      </c>
      <c r="AX127" s="27">
        <f t="shared" si="20"/>
        <v>176800000</v>
      </c>
      <c r="AY127" s="27">
        <f t="shared" si="13"/>
        <v>176800000</v>
      </c>
      <c r="AZ127" s="11"/>
    </row>
    <row r="128" spans="1:53" ht="39" customHeight="1" x14ac:dyDescent="0.2">
      <c r="A128" s="13" t="s">
        <v>142</v>
      </c>
      <c r="B128" s="27">
        <v>20700000</v>
      </c>
      <c r="C128" s="85"/>
      <c r="D128" s="27">
        <v>20700000</v>
      </c>
      <c r="E128" s="27">
        <v>20700000</v>
      </c>
      <c r="F128" s="27">
        <v>20700000</v>
      </c>
      <c r="G128" s="27">
        <v>0</v>
      </c>
      <c r="H128" s="88"/>
      <c r="I128" s="27">
        <v>0</v>
      </c>
      <c r="J128" s="27">
        <v>0</v>
      </c>
      <c r="K128" s="27">
        <v>0</v>
      </c>
      <c r="L128" s="27">
        <v>0</v>
      </c>
      <c r="M128" s="85"/>
      <c r="N128" s="27">
        <v>0</v>
      </c>
      <c r="O128" s="27">
        <v>0</v>
      </c>
      <c r="P128" s="27">
        <v>0</v>
      </c>
      <c r="Q128" s="27">
        <v>0</v>
      </c>
      <c r="R128" s="85"/>
      <c r="S128" s="27">
        <v>0</v>
      </c>
      <c r="T128" s="27">
        <v>0</v>
      </c>
      <c r="U128" s="27">
        <v>0</v>
      </c>
      <c r="V128" s="27">
        <v>0</v>
      </c>
      <c r="W128" s="85"/>
      <c r="X128" s="27">
        <v>0</v>
      </c>
      <c r="Y128" s="27">
        <v>0</v>
      </c>
      <c r="Z128" s="27">
        <v>0</v>
      </c>
      <c r="AA128" s="27">
        <v>0</v>
      </c>
      <c r="AB128" s="85"/>
      <c r="AC128" s="27">
        <v>0</v>
      </c>
      <c r="AD128" s="27">
        <v>0</v>
      </c>
      <c r="AE128" s="27">
        <v>0</v>
      </c>
      <c r="AF128" s="27">
        <v>44850000</v>
      </c>
      <c r="AG128" s="85"/>
      <c r="AH128" s="27">
        <v>43300000</v>
      </c>
      <c r="AI128" s="27">
        <v>31050000</v>
      </c>
      <c r="AJ128" s="27">
        <v>31050000</v>
      </c>
      <c r="AK128" s="27">
        <v>0</v>
      </c>
      <c r="AL128" s="85"/>
      <c r="AM128" s="27">
        <v>0</v>
      </c>
      <c r="AN128" s="27">
        <v>0</v>
      </c>
      <c r="AO128" s="27">
        <v>0</v>
      </c>
      <c r="AP128" s="27">
        <v>0</v>
      </c>
      <c r="AQ128" s="27">
        <v>0</v>
      </c>
      <c r="AR128" s="27">
        <v>0</v>
      </c>
      <c r="AS128" s="27">
        <v>0</v>
      </c>
      <c r="AT128" s="27">
        <v>0</v>
      </c>
      <c r="AU128" s="6">
        <f t="shared" si="18"/>
        <v>65550000</v>
      </c>
      <c r="AV128" s="85"/>
      <c r="AW128" s="27">
        <f t="shared" si="19"/>
        <v>64000000</v>
      </c>
      <c r="AX128" s="27">
        <f t="shared" si="20"/>
        <v>51750000</v>
      </c>
      <c r="AY128" s="27">
        <f t="shared" si="13"/>
        <v>51750000</v>
      </c>
      <c r="AZ128" s="11"/>
    </row>
    <row r="129" spans="1:53" ht="39" customHeight="1" x14ac:dyDescent="0.2">
      <c r="A129" s="13" t="s">
        <v>143</v>
      </c>
      <c r="B129" s="27">
        <f>41600000+32428334</f>
        <v>74028334</v>
      </c>
      <c r="C129" s="85"/>
      <c r="D129" s="27">
        <v>60750000</v>
      </c>
      <c r="E129" s="27">
        <v>38740000</v>
      </c>
      <c r="F129" s="27">
        <v>38740000</v>
      </c>
      <c r="G129" s="27">
        <v>0</v>
      </c>
      <c r="H129" s="88"/>
      <c r="I129" s="27">
        <v>0</v>
      </c>
      <c r="J129" s="27">
        <v>0</v>
      </c>
      <c r="K129" s="27">
        <v>0</v>
      </c>
      <c r="L129" s="27">
        <v>0</v>
      </c>
      <c r="M129" s="85"/>
      <c r="N129" s="27">
        <v>0</v>
      </c>
      <c r="O129" s="27">
        <v>0</v>
      </c>
      <c r="P129" s="27">
        <v>0</v>
      </c>
      <c r="Q129" s="27">
        <v>0</v>
      </c>
      <c r="R129" s="85"/>
      <c r="S129" s="27">
        <v>0</v>
      </c>
      <c r="T129" s="27">
        <v>0</v>
      </c>
      <c r="U129" s="27">
        <v>0</v>
      </c>
      <c r="V129" s="27">
        <v>0</v>
      </c>
      <c r="W129" s="85"/>
      <c r="X129" s="27">
        <v>0</v>
      </c>
      <c r="Y129" s="27">
        <v>0</v>
      </c>
      <c r="Z129" s="27">
        <v>0</v>
      </c>
      <c r="AA129" s="27">
        <v>0</v>
      </c>
      <c r="AB129" s="85"/>
      <c r="AC129" s="27">
        <v>0</v>
      </c>
      <c r="AD129" s="27">
        <v>0</v>
      </c>
      <c r="AE129" s="27">
        <v>0</v>
      </c>
      <c r="AF129" s="27">
        <f>124950000+54777501</f>
        <v>179727501</v>
      </c>
      <c r="AG129" s="85"/>
      <c r="AH129" s="27">
        <v>149827500</v>
      </c>
      <c r="AI129" s="27">
        <v>130327500</v>
      </c>
      <c r="AJ129" s="27">
        <v>130327500</v>
      </c>
      <c r="AK129" s="27">
        <v>0</v>
      </c>
      <c r="AL129" s="85"/>
      <c r="AM129" s="27">
        <v>0</v>
      </c>
      <c r="AN129" s="27">
        <v>0</v>
      </c>
      <c r="AO129" s="27">
        <v>0</v>
      </c>
      <c r="AP129" s="27">
        <v>0</v>
      </c>
      <c r="AQ129" s="27">
        <v>0</v>
      </c>
      <c r="AR129" s="27">
        <v>0</v>
      </c>
      <c r="AS129" s="27">
        <v>0</v>
      </c>
      <c r="AT129" s="27">
        <v>0</v>
      </c>
      <c r="AU129" s="6">
        <f t="shared" si="18"/>
        <v>253755835</v>
      </c>
      <c r="AV129" s="85"/>
      <c r="AW129" s="27">
        <f t="shared" si="19"/>
        <v>210577500</v>
      </c>
      <c r="AX129" s="27">
        <f t="shared" si="20"/>
        <v>169067500</v>
      </c>
      <c r="AY129" s="27">
        <f t="shared" si="13"/>
        <v>169067500</v>
      </c>
      <c r="AZ129" s="11"/>
    </row>
    <row r="130" spans="1:53" ht="39" customHeight="1" x14ac:dyDescent="0.2">
      <c r="A130" s="13" t="s">
        <v>144</v>
      </c>
      <c r="B130" s="27">
        <f>48132999-3099548</f>
        <v>45033451</v>
      </c>
      <c r="C130" s="85"/>
      <c r="D130" s="27">
        <v>39600000</v>
      </c>
      <c r="E130" s="27">
        <v>22800000</v>
      </c>
      <c r="F130" s="27">
        <v>22800000</v>
      </c>
      <c r="G130" s="27">
        <v>0</v>
      </c>
      <c r="H130" s="88"/>
      <c r="I130" s="27">
        <v>0</v>
      </c>
      <c r="J130" s="27">
        <v>0</v>
      </c>
      <c r="K130" s="27">
        <v>0</v>
      </c>
      <c r="L130" s="27">
        <v>0</v>
      </c>
      <c r="M130" s="85"/>
      <c r="N130" s="27">
        <v>0</v>
      </c>
      <c r="O130" s="27">
        <v>0</v>
      </c>
      <c r="P130" s="27">
        <v>0</v>
      </c>
      <c r="Q130" s="27">
        <v>0</v>
      </c>
      <c r="R130" s="85"/>
      <c r="S130" s="27">
        <v>0</v>
      </c>
      <c r="T130" s="27">
        <v>0</v>
      </c>
      <c r="U130" s="27">
        <v>0</v>
      </c>
      <c r="V130" s="27">
        <v>0</v>
      </c>
      <c r="W130" s="85"/>
      <c r="X130" s="27">
        <v>0</v>
      </c>
      <c r="Y130" s="27">
        <v>0</v>
      </c>
      <c r="Z130" s="27">
        <v>0</v>
      </c>
      <c r="AA130" s="27">
        <v>0</v>
      </c>
      <c r="AB130" s="85"/>
      <c r="AC130" s="27">
        <v>0</v>
      </c>
      <c r="AD130" s="27">
        <v>0</v>
      </c>
      <c r="AE130" s="27">
        <v>0</v>
      </c>
      <c r="AF130" s="27">
        <v>122050501</v>
      </c>
      <c r="AG130" s="85"/>
      <c r="AH130" s="27">
        <v>92433333</v>
      </c>
      <c r="AI130" s="27">
        <v>73000000</v>
      </c>
      <c r="AJ130" s="27">
        <v>73000000</v>
      </c>
      <c r="AK130" s="27">
        <v>0</v>
      </c>
      <c r="AL130" s="85"/>
      <c r="AM130" s="27">
        <v>0</v>
      </c>
      <c r="AN130" s="27">
        <v>0</v>
      </c>
      <c r="AO130" s="27">
        <v>0</v>
      </c>
      <c r="AP130" s="27">
        <v>0</v>
      </c>
      <c r="AQ130" s="27">
        <v>0</v>
      </c>
      <c r="AR130" s="27">
        <v>0</v>
      </c>
      <c r="AS130" s="27">
        <v>0</v>
      </c>
      <c r="AT130" s="27">
        <v>0</v>
      </c>
      <c r="AU130" s="6">
        <f t="shared" si="18"/>
        <v>167083952</v>
      </c>
      <c r="AV130" s="85"/>
      <c r="AW130" s="27">
        <f t="shared" si="19"/>
        <v>132033333</v>
      </c>
      <c r="AX130" s="27">
        <f t="shared" si="20"/>
        <v>95800000</v>
      </c>
      <c r="AY130" s="27">
        <f t="shared" si="13"/>
        <v>95800000</v>
      </c>
      <c r="AZ130" s="11"/>
    </row>
    <row r="131" spans="1:53" ht="39" customHeight="1" x14ac:dyDescent="0.2">
      <c r="A131" s="13" t="s">
        <v>145</v>
      </c>
      <c r="B131" s="27">
        <v>0</v>
      </c>
      <c r="C131" s="85"/>
      <c r="D131" s="27">
        <v>0</v>
      </c>
      <c r="E131" s="27">
        <v>0</v>
      </c>
      <c r="F131" s="27">
        <v>0</v>
      </c>
      <c r="G131" s="27">
        <v>0</v>
      </c>
      <c r="H131" s="88"/>
      <c r="I131" s="27">
        <v>0</v>
      </c>
      <c r="J131" s="27">
        <v>0</v>
      </c>
      <c r="K131" s="27">
        <v>0</v>
      </c>
      <c r="L131" s="27">
        <v>0</v>
      </c>
      <c r="M131" s="85"/>
      <c r="N131" s="27">
        <v>0</v>
      </c>
      <c r="O131" s="27">
        <v>0</v>
      </c>
      <c r="P131" s="27">
        <v>0</v>
      </c>
      <c r="Q131" s="27">
        <v>0</v>
      </c>
      <c r="R131" s="85"/>
      <c r="S131" s="27">
        <v>0</v>
      </c>
      <c r="T131" s="27">
        <v>0</v>
      </c>
      <c r="U131" s="27">
        <v>0</v>
      </c>
      <c r="V131" s="27">
        <v>0</v>
      </c>
      <c r="W131" s="85"/>
      <c r="X131" s="27">
        <v>0</v>
      </c>
      <c r="Y131" s="27">
        <v>0</v>
      </c>
      <c r="Z131" s="27">
        <v>0</v>
      </c>
      <c r="AA131" s="27">
        <v>0</v>
      </c>
      <c r="AB131" s="85"/>
      <c r="AC131" s="27">
        <v>0</v>
      </c>
      <c r="AD131" s="27">
        <v>0</v>
      </c>
      <c r="AE131" s="27">
        <v>0</v>
      </c>
      <c r="AF131" s="27">
        <v>89150000</v>
      </c>
      <c r="AG131" s="85"/>
      <c r="AH131" s="27">
        <v>89150000</v>
      </c>
      <c r="AI131" s="27">
        <v>61550000</v>
      </c>
      <c r="AJ131" s="27">
        <v>61550000</v>
      </c>
      <c r="AK131" s="27">
        <v>0</v>
      </c>
      <c r="AL131" s="85"/>
      <c r="AM131" s="27">
        <v>0</v>
      </c>
      <c r="AN131" s="27">
        <v>0</v>
      </c>
      <c r="AO131" s="27">
        <v>0</v>
      </c>
      <c r="AP131" s="27">
        <v>0</v>
      </c>
      <c r="AQ131" s="27">
        <v>0</v>
      </c>
      <c r="AR131" s="27">
        <v>0</v>
      </c>
      <c r="AS131" s="27">
        <v>0</v>
      </c>
      <c r="AT131" s="27">
        <v>0</v>
      </c>
      <c r="AU131" s="6">
        <f t="shared" si="18"/>
        <v>89150000</v>
      </c>
      <c r="AV131" s="85"/>
      <c r="AW131" s="27">
        <f t="shared" si="19"/>
        <v>89150000</v>
      </c>
      <c r="AX131" s="27">
        <f t="shared" si="20"/>
        <v>61550000</v>
      </c>
      <c r="AY131" s="27">
        <f t="shared" si="13"/>
        <v>61550000</v>
      </c>
      <c r="AZ131" s="11"/>
    </row>
    <row r="132" spans="1:53" ht="39" customHeight="1" x14ac:dyDescent="0.2">
      <c r="A132" s="13" t="s">
        <v>146</v>
      </c>
      <c r="B132" s="27">
        <v>193043047</v>
      </c>
      <c r="C132" s="85"/>
      <c r="D132" s="27">
        <v>122773512</v>
      </c>
      <c r="E132" s="27">
        <v>122773512</v>
      </c>
      <c r="F132" s="27">
        <v>122773512</v>
      </c>
      <c r="G132" s="27">
        <v>0</v>
      </c>
      <c r="H132" s="88"/>
      <c r="I132" s="27">
        <v>0</v>
      </c>
      <c r="J132" s="27">
        <v>0</v>
      </c>
      <c r="K132" s="27">
        <v>0</v>
      </c>
      <c r="L132" s="27">
        <v>745067118</v>
      </c>
      <c r="M132" s="85"/>
      <c r="N132" s="27">
        <v>571292292</v>
      </c>
      <c r="O132" s="27">
        <v>571292292</v>
      </c>
      <c r="P132" s="27">
        <v>571292292</v>
      </c>
      <c r="Q132" s="31">
        <v>54708323</v>
      </c>
      <c r="R132" s="85"/>
      <c r="S132" s="31">
        <v>36260255</v>
      </c>
      <c r="T132" s="31">
        <v>36260255</v>
      </c>
      <c r="U132" s="31">
        <v>36260255</v>
      </c>
      <c r="V132" s="31">
        <v>50534</v>
      </c>
      <c r="W132" s="85"/>
      <c r="X132" s="34">
        <v>46475</v>
      </c>
      <c r="Y132" s="34">
        <v>46475</v>
      </c>
      <c r="Z132" s="34">
        <v>46475</v>
      </c>
      <c r="AA132" s="34">
        <v>1800000</v>
      </c>
      <c r="AB132" s="85"/>
      <c r="AC132" s="31">
        <v>926249</v>
      </c>
      <c r="AD132" s="31">
        <v>926249</v>
      </c>
      <c r="AE132" s="31">
        <v>926249</v>
      </c>
      <c r="AF132" s="27">
        <v>2600000</v>
      </c>
      <c r="AG132" s="85"/>
      <c r="AH132" s="27">
        <v>0</v>
      </c>
      <c r="AI132" s="27">
        <v>0</v>
      </c>
      <c r="AJ132" s="27">
        <v>0</v>
      </c>
      <c r="AK132" s="27">
        <v>0</v>
      </c>
      <c r="AL132" s="85"/>
      <c r="AM132" s="27">
        <v>0</v>
      </c>
      <c r="AN132" s="27">
        <v>0</v>
      </c>
      <c r="AO132" s="27">
        <v>0</v>
      </c>
      <c r="AP132" s="27">
        <v>0</v>
      </c>
      <c r="AQ132" s="27">
        <v>0</v>
      </c>
      <c r="AR132" s="27">
        <v>0</v>
      </c>
      <c r="AS132" s="27">
        <v>0</v>
      </c>
      <c r="AT132" s="27">
        <v>0</v>
      </c>
      <c r="AU132" s="6">
        <f>B132+G132+L132+Q132+V132+AA132+AF132+AK132</f>
        <v>997269022</v>
      </c>
      <c r="AV132" s="85"/>
      <c r="AW132" s="27">
        <f>D132+I132+N132+S132+X132+AC132+AH132+AM132</f>
        <v>731298783</v>
      </c>
      <c r="AX132" s="27">
        <f>E132+J132+O132+T132+Y132+AD132+AI132+AN132</f>
        <v>731298783</v>
      </c>
      <c r="AY132" s="27">
        <f t="shared" si="13"/>
        <v>731298783</v>
      </c>
      <c r="AZ132" s="11"/>
    </row>
    <row r="133" spans="1:53" ht="39" customHeight="1" x14ac:dyDescent="0.2">
      <c r="A133" s="13" t="s">
        <v>147</v>
      </c>
      <c r="B133" s="27">
        <v>125571666</v>
      </c>
      <c r="C133" s="85"/>
      <c r="D133" s="27">
        <v>125571666</v>
      </c>
      <c r="E133" s="27">
        <v>71606666</v>
      </c>
      <c r="F133" s="27">
        <v>71606666</v>
      </c>
      <c r="G133" s="27">
        <v>0</v>
      </c>
      <c r="H133" s="88"/>
      <c r="I133" s="27">
        <v>0</v>
      </c>
      <c r="J133" s="27">
        <v>0</v>
      </c>
      <c r="K133" s="27">
        <v>0</v>
      </c>
      <c r="L133" s="27">
        <v>0</v>
      </c>
      <c r="M133" s="85"/>
      <c r="N133" s="27">
        <v>0</v>
      </c>
      <c r="O133" s="27">
        <v>0</v>
      </c>
      <c r="P133" s="27">
        <v>0</v>
      </c>
      <c r="Q133" s="27">
        <v>0</v>
      </c>
      <c r="R133" s="85"/>
      <c r="S133" s="27">
        <v>0</v>
      </c>
      <c r="T133" s="27">
        <v>0</v>
      </c>
      <c r="U133" s="27">
        <v>0</v>
      </c>
      <c r="V133" s="27">
        <v>0</v>
      </c>
      <c r="W133" s="85"/>
      <c r="X133" s="27">
        <v>0</v>
      </c>
      <c r="Y133" s="27">
        <v>0</v>
      </c>
      <c r="Z133" s="27">
        <v>0</v>
      </c>
      <c r="AA133" s="27">
        <v>0</v>
      </c>
      <c r="AB133" s="85"/>
      <c r="AC133" s="27">
        <v>0</v>
      </c>
      <c r="AD133" s="27">
        <v>0</v>
      </c>
      <c r="AE133" s="27">
        <v>0</v>
      </c>
      <c r="AF133" s="27">
        <v>293335546</v>
      </c>
      <c r="AG133" s="85"/>
      <c r="AH133" s="27">
        <v>237964166</v>
      </c>
      <c r="AI133" s="27">
        <v>216689166</v>
      </c>
      <c r="AJ133" s="27">
        <v>216689166</v>
      </c>
      <c r="AK133" s="27">
        <v>0</v>
      </c>
      <c r="AL133" s="85"/>
      <c r="AM133" s="27">
        <v>0</v>
      </c>
      <c r="AN133" s="27">
        <v>0</v>
      </c>
      <c r="AO133" s="27">
        <v>0</v>
      </c>
      <c r="AP133" s="27">
        <v>0</v>
      </c>
      <c r="AQ133" s="27">
        <v>0</v>
      </c>
      <c r="AR133" s="27">
        <v>0</v>
      </c>
      <c r="AS133" s="27">
        <v>0</v>
      </c>
      <c r="AT133" s="27">
        <v>0</v>
      </c>
      <c r="AU133" s="6">
        <f t="shared" si="18"/>
        <v>418907212</v>
      </c>
      <c r="AV133" s="85"/>
      <c r="AW133" s="27">
        <f t="shared" si="19"/>
        <v>363535832</v>
      </c>
      <c r="AX133" s="27">
        <f t="shared" si="20"/>
        <v>288295832</v>
      </c>
      <c r="AY133" s="27">
        <f t="shared" ref="AY133:AY136" si="21">AX133</f>
        <v>288295832</v>
      </c>
      <c r="AZ133" s="11"/>
    </row>
    <row r="134" spans="1:53" ht="39" customHeight="1" x14ac:dyDescent="0.2">
      <c r="A134" s="13" t="s">
        <v>148</v>
      </c>
      <c r="B134" s="27">
        <v>0</v>
      </c>
      <c r="C134" s="85"/>
      <c r="D134" s="27">
        <v>0</v>
      </c>
      <c r="E134" s="27">
        <v>0</v>
      </c>
      <c r="F134" s="27">
        <v>0</v>
      </c>
      <c r="G134" s="27">
        <v>0</v>
      </c>
      <c r="H134" s="88"/>
      <c r="I134" s="27">
        <v>0</v>
      </c>
      <c r="J134" s="27">
        <v>0</v>
      </c>
      <c r="K134" s="27">
        <v>0</v>
      </c>
      <c r="L134" s="27">
        <v>0</v>
      </c>
      <c r="M134" s="85"/>
      <c r="N134" s="27">
        <v>0</v>
      </c>
      <c r="O134" s="27">
        <v>0</v>
      </c>
      <c r="P134" s="27">
        <v>0</v>
      </c>
      <c r="Q134" s="27">
        <v>0</v>
      </c>
      <c r="R134" s="85"/>
      <c r="S134" s="27">
        <v>0</v>
      </c>
      <c r="T134" s="27">
        <v>0</v>
      </c>
      <c r="U134" s="27">
        <v>0</v>
      </c>
      <c r="V134" s="27">
        <v>0</v>
      </c>
      <c r="W134" s="85"/>
      <c r="X134" s="27">
        <v>0</v>
      </c>
      <c r="Y134" s="27">
        <v>0</v>
      </c>
      <c r="Z134" s="27">
        <v>0</v>
      </c>
      <c r="AA134" s="27">
        <v>0</v>
      </c>
      <c r="AB134" s="85"/>
      <c r="AC134" s="27">
        <v>0</v>
      </c>
      <c r="AD134" s="27">
        <v>0</v>
      </c>
      <c r="AE134" s="27">
        <v>0</v>
      </c>
      <c r="AF134" s="27">
        <v>0</v>
      </c>
      <c r="AG134" s="85"/>
      <c r="AH134" s="27">
        <v>0</v>
      </c>
      <c r="AI134" s="27">
        <v>0</v>
      </c>
      <c r="AJ134" s="27">
        <v>0</v>
      </c>
      <c r="AK134" s="27">
        <v>0</v>
      </c>
      <c r="AL134" s="85"/>
      <c r="AM134" s="27">
        <v>0</v>
      </c>
      <c r="AN134" s="27">
        <v>0</v>
      </c>
      <c r="AO134" s="27">
        <v>0</v>
      </c>
      <c r="AP134" s="27">
        <v>0</v>
      </c>
      <c r="AQ134" s="27">
        <v>0</v>
      </c>
      <c r="AR134" s="27">
        <v>0</v>
      </c>
      <c r="AS134" s="27">
        <v>0</v>
      </c>
      <c r="AT134" s="27">
        <v>0</v>
      </c>
      <c r="AU134" s="6">
        <f>B134+G134+L134+Q134+V134+AA134+AF134+AK134</f>
        <v>0</v>
      </c>
      <c r="AV134" s="85"/>
      <c r="AW134" s="27">
        <f>D134+I134+N134+S134+X134+AC134+AH134+AM134</f>
        <v>0</v>
      </c>
      <c r="AX134" s="27">
        <f>E134+J134+O134+T134+Y134+AD134+AI134+AN134</f>
        <v>0</v>
      </c>
      <c r="AY134" s="27">
        <f t="shared" si="21"/>
        <v>0</v>
      </c>
      <c r="AZ134" s="11"/>
      <c r="BA134" s="29"/>
    </row>
    <row r="135" spans="1:53" ht="39" customHeight="1" x14ac:dyDescent="0.2">
      <c r="A135" s="13" t="s">
        <v>149</v>
      </c>
      <c r="B135" s="27">
        <v>65000000</v>
      </c>
      <c r="C135" s="86"/>
      <c r="D135" s="27">
        <v>35400000</v>
      </c>
      <c r="E135" s="27">
        <v>11700000</v>
      </c>
      <c r="F135" s="27">
        <v>11700000</v>
      </c>
      <c r="G135" s="27">
        <v>0</v>
      </c>
      <c r="H135" s="89"/>
      <c r="I135" s="27">
        <v>0</v>
      </c>
      <c r="J135" s="27">
        <v>0</v>
      </c>
      <c r="K135" s="27">
        <v>0</v>
      </c>
      <c r="L135" s="27">
        <v>0</v>
      </c>
      <c r="M135" s="86"/>
      <c r="N135" s="27">
        <v>0</v>
      </c>
      <c r="O135" s="27">
        <v>0</v>
      </c>
      <c r="P135" s="27">
        <v>0</v>
      </c>
      <c r="Q135" s="27">
        <v>0</v>
      </c>
      <c r="R135" s="86"/>
      <c r="S135" s="27">
        <v>0</v>
      </c>
      <c r="T135" s="27">
        <v>0</v>
      </c>
      <c r="U135" s="27">
        <v>0</v>
      </c>
      <c r="V135" s="27">
        <v>0</v>
      </c>
      <c r="W135" s="86"/>
      <c r="X135" s="27">
        <v>0</v>
      </c>
      <c r="Y135" s="27">
        <v>0</v>
      </c>
      <c r="Z135" s="27">
        <v>0</v>
      </c>
      <c r="AA135" s="27">
        <v>0</v>
      </c>
      <c r="AB135" s="86"/>
      <c r="AC135" s="27">
        <v>0</v>
      </c>
      <c r="AD135" s="27">
        <v>0</v>
      </c>
      <c r="AE135" s="27">
        <v>0</v>
      </c>
      <c r="AF135" s="27">
        <v>260700000</v>
      </c>
      <c r="AG135" s="86"/>
      <c r="AH135" s="27">
        <v>191900000</v>
      </c>
      <c r="AI135" s="27">
        <v>161150000</v>
      </c>
      <c r="AJ135" s="27">
        <v>161150000</v>
      </c>
      <c r="AK135" s="27">
        <v>0</v>
      </c>
      <c r="AL135" s="86"/>
      <c r="AM135" s="27">
        <v>0</v>
      </c>
      <c r="AN135" s="27">
        <v>0</v>
      </c>
      <c r="AO135" s="27">
        <v>0</v>
      </c>
      <c r="AP135" s="27">
        <v>0</v>
      </c>
      <c r="AQ135" s="27">
        <v>0</v>
      </c>
      <c r="AR135" s="27">
        <v>0</v>
      </c>
      <c r="AS135" s="27">
        <v>0</v>
      </c>
      <c r="AT135" s="27">
        <v>0</v>
      </c>
      <c r="AU135" s="6">
        <f t="shared" si="18"/>
        <v>325700000</v>
      </c>
      <c r="AV135" s="86"/>
      <c r="AW135" s="27">
        <f t="shared" si="19"/>
        <v>227300000</v>
      </c>
      <c r="AX135" s="27">
        <f t="shared" si="20"/>
        <v>172850000</v>
      </c>
      <c r="AY135" s="27">
        <f t="shared" si="21"/>
        <v>172850000</v>
      </c>
      <c r="AZ135" s="11"/>
      <c r="BA135" s="29"/>
    </row>
    <row r="136" spans="1:53" ht="18.75" customHeight="1" x14ac:dyDescent="0.2">
      <c r="A136" s="23" t="s">
        <v>150</v>
      </c>
      <c r="B136" s="61">
        <f>SUM(B3:B135)</f>
        <v>1728259732</v>
      </c>
      <c r="C136" s="61">
        <f t="shared" ref="C136:F136" si="22">SUM(C3:C135)</f>
        <v>1728259732</v>
      </c>
      <c r="D136" s="61">
        <f t="shared" si="22"/>
        <v>1354527727</v>
      </c>
      <c r="E136" s="61">
        <f t="shared" si="22"/>
        <v>633998411</v>
      </c>
      <c r="F136" s="61">
        <f t="shared" si="22"/>
        <v>633998411</v>
      </c>
      <c r="G136" s="61">
        <f t="shared" ref="G136" si="23">SUM(G3:G135)</f>
        <v>0</v>
      </c>
      <c r="H136" s="61">
        <f>SUM(H3:H135)</f>
        <v>0</v>
      </c>
      <c r="I136" s="61">
        <f>SUM(I3:I135)</f>
        <v>0</v>
      </c>
      <c r="J136" s="61">
        <f t="shared" ref="J136:L136" si="24">SUM(J3:J135)</f>
        <v>0</v>
      </c>
      <c r="K136" s="61">
        <f t="shared" si="24"/>
        <v>0</v>
      </c>
      <c r="L136" s="61">
        <f t="shared" si="24"/>
        <v>31712346597</v>
      </c>
      <c r="M136" s="62">
        <f>SUM(M3:M135)</f>
        <v>31712346597</v>
      </c>
      <c r="N136" s="61">
        <f>SUM(N3:N135)</f>
        <v>8506401604.25</v>
      </c>
      <c r="O136" s="61">
        <f t="shared" ref="O136:Q136" si="25">SUM(O3:O135)</f>
        <v>3059089671.6999998</v>
      </c>
      <c r="P136" s="61">
        <f t="shared" si="25"/>
        <v>3059089671.6999998</v>
      </c>
      <c r="Q136" s="61">
        <f t="shared" si="25"/>
        <v>1250948370</v>
      </c>
      <c r="R136" s="62">
        <f>SUM(R3:R135)</f>
        <v>1250948370</v>
      </c>
      <c r="S136" s="61">
        <f>SUM(S3:S135)</f>
        <v>609911156</v>
      </c>
      <c r="T136" s="61">
        <f t="shared" ref="T136:V136" si="26">SUM(T3:T135)</f>
        <v>202521426</v>
      </c>
      <c r="U136" s="61">
        <f t="shared" si="26"/>
        <v>202521426</v>
      </c>
      <c r="V136" s="61">
        <f t="shared" si="26"/>
        <v>2433737.0699999998</v>
      </c>
      <c r="W136" s="63">
        <f>SUM(W3:W135)</f>
        <v>2433737.0699999998</v>
      </c>
      <c r="X136" s="63">
        <f>SUM(X3:X135)</f>
        <v>46475</v>
      </c>
      <c r="Y136" s="63">
        <f t="shared" ref="Y136:AA136" si="27">SUM(Y3:Y135)</f>
        <v>46475</v>
      </c>
      <c r="Z136" s="63">
        <f t="shared" si="27"/>
        <v>46475</v>
      </c>
      <c r="AA136" s="63">
        <f t="shared" si="27"/>
        <v>31196133.66</v>
      </c>
      <c r="AB136" s="63">
        <f>SUM(AB3:AB135)</f>
        <v>31196133.66</v>
      </c>
      <c r="AC136" s="61">
        <f>SUM(AC3:AC135)</f>
        <v>926249</v>
      </c>
      <c r="AD136" s="61">
        <f t="shared" ref="AD136:AF136" si="28">SUM(AD3:AD135)</f>
        <v>926249</v>
      </c>
      <c r="AE136" s="61">
        <f t="shared" si="28"/>
        <v>926249</v>
      </c>
      <c r="AF136" s="61">
        <f t="shared" si="28"/>
        <v>8206943457</v>
      </c>
      <c r="AG136" s="62">
        <f>SUM(AG3:AG135)</f>
        <v>8206943457</v>
      </c>
      <c r="AH136" s="61">
        <f>SUM(AH3:AH135)</f>
        <v>7108332306.5</v>
      </c>
      <c r="AI136" s="61">
        <f t="shared" ref="AI136:AK136" si="29">SUM(AI3:AI135)</f>
        <v>4647220775.5699997</v>
      </c>
      <c r="AJ136" s="61">
        <f t="shared" si="29"/>
        <v>4644420776.5699997</v>
      </c>
      <c r="AK136" s="61">
        <f t="shared" si="29"/>
        <v>0</v>
      </c>
      <c r="AL136" s="62">
        <f>SUM(AL3:AL135)</f>
        <v>0</v>
      </c>
      <c r="AM136" s="61">
        <f>SUM(AM3:AM135)</f>
        <v>0</v>
      </c>
      <c r="AN136" s="61">
        <f t="shared" ref="AN136:AU136" si="30">SUM(AN3:AN135)</f>
        <v>0</v>
      </c>
      <c r="AO136" s="61">
        <f t="shared" si="30"/>
        <v>0</v>
      </c>
      <c r="AP136" s="61">
        <f t="shared" si="30"/>
        <v>5035079027</v>
      </c>
      <c r="AQ136" s="61">
        <f t="shared" si="30"/>
        <v>5035079027</v>
      </c>
      <c r="AR136" s="61">
        <f t="shared" si="30"/>
        <v>3700455372</v>
      </c>
      <c r="AS136" s="61">
        <f t="shared" si="30"/>
        <v>0</v>
      </c>
      <c r="AT136" s="61">
        <f t="shared" si="30"/>
        <v>0</v>
      </c>
      <c r="AU136" s="64">
        <f t="shared" si="30"/>
        <v>47967207053.729996</v>
      </c>
      <c r="AV136" s="62">
        <f>SUM(AV3:AV135)</f>
        <v>47967207053.729996</v>
      </c>
      <c r="AW136" s="62">
        <f>SUM(AW3:AW135)</f>
        <v>21280600889.75</v>
      </c>
      <c r="AX136" s="62">
        <f>SUM(AX3:AX135)</f>
        <v>8543803008.2699995</v>
      </c>
      <c r="AY136" s="61">
        <f t="shared" si="21"/>
        <v>8543803008.2699995</v>
      </c>
      <c r="AZ136" s="11"/>
    </row>
    <row r="137" spans="1:53" ht="18.75" customHeight="1" x14ac:dyDescent="0.2">
      <c r="A137" s="41"/>
      <c r="B137" s="42"/>
      <c r="D137" s="42"/>
      <c r="E137" s="42"/>
      <c r="F137" s="42"/>
      <c r="G137" s="42"/>
      <c r="H137" s="42"/>
      <c r="I137" s="42"/>
      <c r="J137" s="42"/>
      <c r="K137" s="42"/>
      <c r="L137" s="42"/>
      <c r="N137" s="42"/>
      <c r="O137" s="42"/>
      <c r="P137" s="42"/>
      <c r="Q137" s="42"/>
      <c r="S137" s="42"/>
      <c r="T137" s="42"/>
      <c r="U137" s="42"/>
      <c r="V137" s="42"/>
      <c r="AC137" s="42"/>
      <c r="AD137" s="42"/>
      <c r="AE137" s="42"/>
      <c r="AF137" s="42"/>
      <c r="AH137" s="42"/>
      <c r="AI137" s="42"/>
      <c r="AJ137" s="42"/>
      <c r="AK137" s="42"/>
      <c r="AM137" s="42"/>
      <c r="AN137" s="42"/>
      <c r="AO137" s="42"/>
      <c r="AP137" s="42"/>
      <c r="AQ137" s="42"/>
      <c r="AR137" s="42"/>
      <c r="AS137" s="42"/>
      <c r="AT137" s="42"/>
      <c r="AU137" s="43"/>
      <c r="AY137" s="42"/>
    </row>
    <row r="138" spans="1:53" x14ac:dyDescent="0.2">
      <c r="E138" s="33">
        <f>E136-633998411</f>
        <v>0</v>
      </c>
      <c r="AR138" s="54"/>
      <c r="AV138" s="44" t="s">
        <v>11</v>
      </c>
      <c r="AW138" s="33"/>
      <c r="AX138" s="44" t="s">
        <v>13</v>
      </c>
      <c r="AY138" s="33"/>
      <c r="AZ138" s="45" t="s">
        <v>152</v>
      </c>
    </row>
    <row r="139" spans="1:53" x14ac:dyDescent="0.2">
      <c r="D139" s="46">
        <f>D136/C136</f>
        <v>0.7837524082288807</v>
      </c>
      <c r="AT139" s="65" t="s">
        <v>155</v>
      </c>
      <c r="AU139" s="82">
        <v>4</v>
      </c>
      <c r="AV139" s="66">
        <v>458850000</v>
      </c>
      <c r="AW139" s="74">
        <f>($D$136/$B$136)</f>
        <v>0.7837524082288807</v>
      </c>
      <c r="AX139" s="69">
        <f>AV139*AW139</f>
        <v>359624792.51582193</v>
      </c>
      <c r="AY139" s="75">
        <f>$E$136/$B$136</f>
        <v>0.36684208933475282</v>
      </c>
      <c r="AZ139" s="70">
        <f>AV139*AY139</f>
        <v>168325492.69125134</v>
      </c>
    </row>
    <row r="140" spans="1:53" x14ac:dyDescent="0.2">
      <c r="AT140" s="65" t="s">
        <v>156</v>
      </c>
      <c r="AU140" s="82"/>
      <c r="AV140" s="66">
        <v>223950000</v>
      </c>
      <c r="AW140" s="74">
        <f t="shared" ref="AW140:AW150" si="31">($D$136/$B$136)</f>
        <v>0.7837524082288807</v>
      </c>
      <c r="AX140" s="69">
        <f t="shared" ref="AX140:AX176" si="32">AV140*AW140</f>
        <v>175521351.82285783</v>
      </c>
      <c r="AY140" s="75">
        <f t="shared" ref="AY140:AY150" si="33">$E$136/$B$136</f>
        <v>0.36684208933475282</v>
      </c>
      <c r="AZ140" s="70">
        <f t="shared" ref="AZ140:AZ176" si="34">AV140*AY140</f>
        <v>82154285.906517893</v>
      </c>
    </row>
    <row r="141" spans="1:53" x14ac:dyDescent="0.2">
      <c r="AH141" s="29">
        <f>SUM(AH126:AH135)-1545269892</f>
        <v>-479994893</v>
      </c>
      <c r="AT141" s="65" t="s">
        <v>157</v>
      </c>
      <c r="AU141" s="82"/>
      <c r="AV141" s="66">
        <v>57600000</v>
      </c>
      <c r="AW141" s="74">
        <f t="shared" si="31"/>
        <v>0.7837524082288807</v>
      </c>
      <c r="AX141" s="69">
        <f t="shared" si="32"/>
        <v>45144138.713983528</v>
      </c>
      <c r="AY141" s="75">
        <f t="shared" si="33"/>
        <v>0.36684208933475282</v>
      </c>
      <c r="AZ141" s="70">
        <f t="shared" si="34"/>
        <v>21130104.345681764</v>
      </c>
    </row>
    <row r="142" spans="1:53" x14ac:dyDescent="0.2">
      <c r="AF142" s="38"/>
      <c r="AT142" s="65" t="s">
        <v>158</v>
      </c>
      <c r="AU142" s="82"/>
      <c r="AV142" s="66">
        <v>65000000</v>
      </c>
      <c r="AW142" s="74">
        <f t="shared" si="31"/>
        <v>0.7837524082288807</v>
      </c>
      <c r="AX142" s="69">
        <f t="shared" si="32"/>
        <v>50943906.534877248</v>
      </c>
      <c r="AY142" s="75">
        <f t="shared" si="33"/>
        <v>0.36684208933475282</v>
      </c>
      <c r="AZ142" s="70">
        <f t="shared" si="34"/>
        <v>23844735.806758933</v>
      </c>
    </row>
    <row r="143" spans="1:53" x14ac:dyDescent="0.2"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65" t="s">
        <v>159</v>
      </c>
      <c r="AU143" s="82"/>
      <c r="AV143" s="66">
        <v>416069148</v>
      </c>
      <c r="AW143" s="74">
        <f t="shared" si="31"/>
        <v>0.7837524082288807</v>
      </c>
      <c r="AX143" s="69">
        <f t="shared" si="32"/>
        <v>326095196.73473859</v>
      </c>
      <c r="AY143" s="75">
        <f t="shared" si="33"/>
        <v>0.36684208933475282</v>
      </c>
      <c r="AZ143" s="70">
        <f t="shared" si="34"/>
        <v>152631675.56005049</v>
      </c>
    </row>
    <row r="144" spans="1:53" x14ac:dyDescent="0.2">
      <c r="AT144" s="65" t="s">
        <v>160</v>
      </c>
      <c r="AU144" s="82"/>
      <c r="AV144" s="66">
        <v>0</v>
      </c>
      <c r="AW144" s="74">
        <f t="shared" si="31"/>
        <v>0.7837524082288807</v>
      </c>
      <c r="AX144" s="69">
        <f t="shared" si="32"/>
        <v>0</v>
      </c>
      <c r="AY144" s="75">
        <f t="shared" si="33"/>
        <v>0.36684208933475282</v>
      </c>
      <c r="AZ144" s="70">
        <f t="shared" si="34"/>
        <v>0</v>
      </c>
    </row>
    <row r="145" spans="32:52" x14ac:dyDescent="0.2">
      <c r="AT145" s="65" t="s">
        <v>161</v>
      </c>
      <c r="AU145" s="82"/>
      <c r="AV145" s="66">
        <v>143000000</v>
      </c>
      <c r="AW145" s="74">
        <f t="shared" si="31"/>
        <v>0.7837524082288807</v>
      </c>
      <c r="AX145" s="69">
        <f t="shared" si="32"/>
        <v>112076594.37672994</v>
      </c>
      <c r="AY145" s="75">
        <f t="shared" si="33"/>
        <v>0.36684208933475282</v>
      </c>
      <c r="AZ145" s="70">
        <f t="shared" si="34"/>
        <v>52458418.774869651</v>
      </c>
    </row>
    <row r="146" spans="32:52" x14ac:dyDescent="0.2">
      <c r="AF146" s="38"/>
      <c r="AT146" s="65" t="s">
        <v>162</v>
      </c>
      <c r="AU146" s="82"/>
      <c r="AV146" s="66">
        <v>15000000</v>
      </c>
      <c r="AW146" s="74">
        <f t="shared" si="31"/>
        <v>0.7837524082288807</v>
      </c>
      <c r="AX146" s="69">
        <f t="shared" si="32"/>
        <v>11756286.12343321</v>
      </c>
      <c r="AY146" s="75">
        <f t="shared" si="33"/>
        <v>0.36684208933475282</v>
      </c>
      <c r="AZ146" s="70">
        <f t="shared" si="34"/>
        <v>5502631.3400212927</v>
      </c>
    </row>
    <row r="147" spans="32:52" x14ac:dyDescent="0.2">
      <c r="AT147" s="65" t="s">
        <v>163</v>
      </c>
      <c r="AU147" s="82"/>
      <c r="AV147" s="66">
        <v>5000000</v>
      </c>
      <c r="AW147" s="74">
        <f t="shared" si="31"/>
        <v>0.7837524082288807</v>
      </c>
      <c r="AX147" s="69">
        <f t="shared" si="32"/>
        <v>3918762.0411444036</v>
      </c>
      <c r="AY147" s="75">
        <f t="shared" si="33"/>
        <v>0.36684208933475282</v>
      </c>
      <c r="AZ147" s="70">
        <f t="shared" si="34"/>
        <v>1834210.4466737641</v>
      </c>
    </row>
    <row r="148" spans="32:52" x14ac:dyDescent="0.2">
      <c r="AT148" s="65" t="s">
        <v>164</v>
      </c>
      <c r="AU148" s="82"/>
      <c r="AV148" s="67">
        <v>75000000</v>
      </c>
      <c r="AW148" s="74">
        <f t="shared" si="31"/>
        <v>0.7837524082288807</v>
      </c>
      <c r="AX148" s="69">
        <f t="shared" si="32"/>
        <v>58781430.61716605</v>
      </c>
      <c r="AY148" s="75">
        <f t="shared" si="33"/>
        <v>0.36684208933475282</v>
      </c>
      <c r="AZ148" s="70">
        <f t="shared" si="34"/>
        <v>27513156.700106461</v>
      </c>
    </row>
    <row r="149" spans="32:52" x14ac:dyDescent="0.2">
      <c r="AT149" s="65" t="s">
        <v>165</v>
      </c>
      <c r="AU149" s="82"/>
      <c r="AV149" s="67">
        <v>200000000</v>
      </c>
      <c r="AW149" s="74">
        <f t="shared" si="31"/>
        <v>0.7837524082288807</v>
      </c>
      <c r="AX149" s="69">
        <f t="shared" si="32"/>
        <v>156750481.64577615</v>
      </c>
      <c r="AY149" s="75">
        <f t="shared" si="33"/>
        <v>0.36684208933475282</v>
      </c>
      <c r="AZ149" s="70">
        <f t="shared" si="34"/>
        <v>73368417.866950557</v>
      </c>
    </row>
    <row r="150" spans="32:52" ht="15.75" thickBot="1" x14ac:dyDescent="0.25">
      <c r="AT150" s="65" t="s">
        <v>166</v>
      </c>
      <c r="AU150" s="82"/>
      <c r="AV150" s="68">
        <v>68790584</v>
      </c>
      <c r="AW150" s="74">
        <f t="shared" si="31"/>
        <v>0.7837524082288807</v>
      </c>
      <c r="AX150" s="69">
        <f t="shared" si="32"/>
        <v>53914785.873471111</v>
      </c>
      <c r="AY150" s="75">
        <f t="shared" si="33"/>
        <v>0.36684208933475282</v>
      </c>
      <c r="AZ150" s="70">
        <f t="shared" si="34"/>
        <v>25235281.561117817</v>
      </c>
    </row>
    <row r="151" spans="32:52" ht="15.75" thickBot="1" x14ac:dyDescent="0.25">
      <c r="AT151" s="54" t="s">
        <v>167</v>
      </c>
      <c r="AU151" s="82">
        <v>14</v>
      </c>
      <c r="AV151" s="71">
        <v>3089714903</v>
      </c>
      <c r="AW151" s="72">
        <f>$N$136/$L$136</f>
        <v>0.26823627126523364</v>
      </c>
      <c r="AX151" s="69">
        <f t="shared" si="32"/>
        <v>828773604.85334301</v>
      </c>
      <c r="AY151" s="73">
        <f>$O$136/$L$136</f>
        <v>9.646368055240008E-2</v>
      </c>
      <c r="AZ151" s="70">
        <f t="shared" si="34"/>
        <v>298045271.40098178</v>
      </c>
    </row>
    <row r="152" spans="32:52" ht="15.75" thickBot="1" x14ac:dyDescent="0.25">
      <c r="AT152" s="54" t="s">
        <v>168</v>
      </c>
      <c r="AU152" s="82"/>
      <c r="AV152" s="66">
        <v>3545073146</v>
      </c>
      <c r="AW152" s="72">
        <f t="shared" ref="AW152:AW155" si="35">$N$136/$L$136</f>
        <v>0.26823627126523364</v>
      </c>
      <c r="AX152" s="69">
        <f t="shared" si="32"/>
        <v>950917202.04555118</v>
      </c>
      <c r="AY152" s="73">
        <f t="shared" ref="AY152:AY155" si="36">$O$136/$L$136</f>
        <v>9.646368055240008E-2</v>
      </c>
      <c r="AZ152" s="70">
        <f t="shared" si="34"/>
        <v>341970803.49063599</v>
      </c>
    </row>
    <row r="153" spans="32:52" ht="15.75" thickBot="1" x14ac:dyDescent="0.25">
      <c r="AT153" s="65" t="s">
        <v>169</v>
      </c>
      <c r="AU153" s="82"/>
      <c r="AV153" s="66">
        <v>34854791</v>
      </c>
      <c r="AW153" s="72">
        <f t="shared" si="35"/>
        <v>0.26823627126523364</v>
      </c>
      <c r="AX153" s="69">
        <f t="shared" si="32"/>
        <v>9349319.1735690236</v>
      </c>
      <c r="AY153" s="73">
        <f t="shared" si="36"/>
        <v>9.646368055240008E-2</v>
      </c>
      <c r="AZ153" s="70">
        <f t="shared" si="34"/>
        <v>3362221.4247446693</v>
      </c>
    </row>
    <row r="154" spans="32:52" ht="15.75" thickBot="1" x14ac:dyDescent="0.25">
      <c r="AT154" s="65" t="s">
        <v>170</v>
      </c>
      <c r="AU154" s="82"/>
      <c r="AV154" s="66">
        <v>500000000</v>
      </c>
      <c r="AW154" s="72">
        <f t="shared" si="35"/>
        <v>0.26823627126523364</v>
      </c>
      <c r="AX154" s="69">
        <f t="shared" si="32"/>
        <v>134118135.63261682</v>
      </c>
      <c r="AY154" s="73">
        <f t="shared" si="36"/>
        <v>9.646368055240008E-2</v>
      </c>
      <c r="AZ154" s="70">
        <f t="shared" si="34"/>
        <v>48231840.276200041</v>
      </c>
    </row>
    <row r="155" spans="32:52" ht="15.75" thickBot="1" x14ac:dyDescent="0.25">
      <c r="AT155" s="65" t="s">
        <v>171</v>
      </c>
      <c r="AU155" s="82"/>
      <c r="AV155" s="68">
        <v>24542703757</v>
      </c>
      <c r="AW155" s="72">
        <f t="shared" si="35"/>
        <v>0.26823627126523364</v>
      </c>
      <c r="AX155" s="69">
        <f t="shared" si="32"/>
        <v>6583243342.5449209</v>
      </c>
      <c r="AY155" s="73">
        <f t="shared" si="36"/>
        <v>9.646368055240008E-2</v>
      </c>
      <c r="AZ155" s="70">
        <f t="shared" si="34"/>
        <v>2367479535.1074371</v>
      </c>
    </row>
    <row r="156" spans="32:52" ht="15.75" thickBot="1" x14ac:dyDescent="0.25">
      <c r="AT156" s="65" t="s">
        <v>172</v>
      </c>
      <c r="AU156" s="82">
        <v>15</v>
      </c>
      <c r="AV156" s="71">
        <v>450000000</v>
      </c>
      <c r="AW156" s="72">
        <f>$S$136/$Q$136</f>
        <v>0.48755901572500548</v>
      </c>
      <c r="AX156" s="69">
        <f t="shared" si="32"/>
        <v>219401557.07625246</v>
      </c>
      <c r="AY156" s="73">
        <f>$T$136/$Q$136</f>
        <v>0.16189431223288617</v>
      </c>
      <c r="AZ156" s="70">
        <f t="shared" si="34"/>
        <v>72852440.50479877</v>
      </c>
    </row>
    <row r="157" spans="32:52" ht="15.75" thickBot="1" x14ac:dyDescent="0.25">
      <c r="AT157" s="54" t="s">
        <v>173</v>
      </c>
      <c r="AU157" s="82"/>
      <c r="AV157" s="66">
        <v>50063404</v>
      </c>
      <c r="AW157" s="72">
        <f t="shared" ref="AW157:AW160" si="37">$S$136/$Q$136</f>
        <v>0.48755901572500548</v>
      </c>
      <c r="AX157" s="69">
        <f t="shared" si="32"/>
        <v>24408863.978083301</v>
      </c>
      <c r="AY157" s="73">
        <f t="shared" ref="AY157:AY160" si="38">$T$136/$Q$136</f>
        <v>0.16189431223288617</v>
      </c>
      <c r="AZ157" s="70">
        <f t="shared" si="34"/>
        <v>8104980.3586171223</v>
      </c>
    </row>
    <row r="158" spans="32:52" ht="15.75" thickBot="1" x14ac:dyDescent="0.25">
      <c r="AT158" s="65" t="s">
        <v>174</v>
      </c>
      <c r="AU158" s="82"/>
      <c r="AV158" s="66">
        <v>40623470</v>
      </c>
      <c r="AW158" s="72">
        <f t="shared" si="37"/>
        <v>0.48755901572500548</v>
      </c>
      <c r="AX158" s="69">
        <f t="shared" si="32"/>
        <v>19806339.048534289</v>
      </c>
      <c r="AY158" s="73">
        <f t="shared" si="38"/>
        <v>0.16189431223288617</v>
      </c>
      <c r="AZ158" s="70">
        <f t="shared" si="34"/>
        <v>6576708.7361632846</v>
      </c>
    </row>
    <row r="159" spans="32:52" ht="15.75" thickBot="1" x14ac:dyDescent="0.25">
      <c r="AR159" s="29">
        <f>SUM(AV167:AV176)-AG136</f>
        <v>0</v>
      </c>
      <c r="AT159" s="65" t="s">
        <v>175</v>
      </c>
      <c r="AU159" s="82"/>
      <c r="AV159" s="66">
        <v>2500000</v>
      </c>
      <c r="AW159" s="72">
        <f t="shared" si="37"/>
        <v>0.48755901572500548</v>
      </c>
      <c r="AX159" s="69">
        <f t="shared" si="32"/>
        <v>1218897.5393125138</v>
      </c>
      <c r="AY159" s="73">
        <f t="shared" si="38"/>
        <v>0.16189431223288617</v>
      </c>
      <c r="AZ159" s="70">
        <f t="shared" si="34"/>
        <v>404735.7805822154</v>
      </c>
    </row>
    <row r="160" spans="32:52" ht="15.75" thickBot="1" x14ac:dyDescent="0.25">
      <c r="AT160" s="65" t="s">
        <v>176</v>
      </c>
      <c r="AU160" s="82"/>
      <c r="AV160" s="68">
        <v>707761496</v>
      </c>
      <c r="AW160" s="72">
        <f t="shared" si="37"/>
        <v>0.48755901572500548</v>
      </c>
      <c r="AX160" s="69">
        <f t="shared" si="32"/>
        <v>345075498.35781741</v>
      </c>
      <c r="AY160" s="73">
        <f t="shared" si="38"/>
        <v>0.16189431223288617</v>
      </c>
      <c r="AZ160" s="70">
        <f t="shared" si="34"/>
        <v>114582560.61983861</v>
      </c>
    </row>
    <row r="161" spans="46:52" ht="15.75" thickBot="1" x14ac:dyDescent="0.25">
      <c r="AT161" s="54" t="s">
        <v>177</v>
      </c>
      <c r="AU161" s="82">
        <v>17</v>
      </c>
      <c r="AV161" s="71">
        <v>500000</v>
      </c>
      <c r="AW161" s="72">
        <f>$X$136/$V$136</f>
        <v>1.9096146651536191E-2</v>
      </c>
      <c r="AX161" s="69">
        <f t="shared" si="32"/>
        <v>9548.0733257680949</v>
      </c>
      <c r="AY161" s="73">
        <f>$Y$136/$V$136</f>
        <v>1.9096146651536191E-2</v>
      </c>
      <c r="AZ161" s="70">
        <f t="shared" si="34"/>
        <v>9548.0733257680949</v>
      </c>
    </row>
    <row r="162" spans="46:52" ht="15.75" thickBot="1" x14ac:dyDescent="0.25">
      <c r="AT162" s="54" t="s">
        <v>179</v>
      </c>
      <c r="AU162" s="82"/>
      <c r="AV162" s="76">
        <v>1928737</v>
      </c>
      <c r="AW162" s="72">
        <f t="shared" ref="AW162:AW163" si="39">$X$136/$V$136</f>
        <v>1.9096146651536191E-2</v>
      </c>
      <c r="AX162" s="69">
        <f t="shared" si="32"/>
        <v>36831.444604243959</v>
      </c>
      <c r="AY162" s="73">
        <f t="shared" ref="AY162:AY163" si="40">$Y$136/$V$136</f>
        <v>1.9096146651536191E-2</v>
      </c>
      <c r="AZ162" s="70">
        <f t="shared" si="34"/>
        <v>36831.444604243959</v>
      </c>
    </row>
    <row r="163" spans="46:52" ht="15.75" thickBot="1" x14ac:dyDescent="0.25">
      <c r="AT163" s="54" t="s">
        <v>178</v>
      </c>
      <c r="AU163" s="82"/>
      <c r="AV163" s="68">
        <v>5000</v>
      </c>
      <c r="AW163" s="72">
        <f t="shared" si="39"/>
        <v>1.9096146651536191E-2</v>
      </c>
      <c r="AX163" s="69">
        <f t="shared" si="32"/>
        <v>95.480733257680953</v>
      </c>
      <c r="AY163" s="73">
        <f t="shared" si="40"/>
        <v>1.9096146651536191E-2</v>
      </c>
      <c r="AZ163" s="70">
        <f t="shared" si="34"/>
        <v>95.480733257680953</v>
      </c>
    </row>
    <row r="164" spans="46:52" ht="15.75" thickBot="1" x14ac:dyDescent="0.25">
      <c r="AT164" s="54" t="s">
        <v>180</v>
      </c>
      <c r="AU164" s="82">
        <v>18</v>
      </c>
      <c r="AV164" s="71">
        <v>18000000</v>
      </c>
      <c r="AW164" s="72">
        <f>$AC$136/$AA$136</f>
        <v>2.9691147309951614E-2</v>
      </c>
      <c r="AX164" s="69">
        <f t="shared" si="32"/>
        <v>534440.65157912904</v>
      </c>
      <c r="AY164" s="73">
        <f>$AD$136/$AA$136</f>
        <v>2.9691147309951614E-2</v>
      </c>
      <c r="AZ164" s="70">
        <f t="shared" si="34"/>
        <v>534440.65157912904</v>
      </c>
    </row>
    <row r="165" spans="46:52" ht="15.75" thickBot="1" x14ac:dyDescent="0.25">
      <c r="AT165" s="54" t="s">
        <v>181</v>
      </c>
      <c r="AU165" s="82"/>
      <c r="AV165" s="76">
        <v>0</v>
      </c>
      <c r="AW165" s="72">
        <f>$AC$136/$AA$136</f>
        <v>2.9691147309951614E-2</v>
      </c>
      <c r="AX165" s="69">
        <f t="shared" si="32"/>
        <v>0</v>
      </c>
      <c r="AY165" s="73"/>
      <c r="AZ165" s="70">
        <f t="shared" si="34"/>
        <v>0</v>
      </c>
    </row>
    <row r="166" spans="46:52" ht="15.75" thickBot="1" x14ac:dyDescent="0.25">
      <c r="AT166" s="65" t="s">
        <v>182</v>
      </c>
      <c r="AU166" s="82"/>
      <c r="AV166" s="68">
        <v>13196134</v>
      </c>
      <c r="AW166" s="72">
        <f>$AC$136/$AA$136</f>
        <v>2.9691147309951614E-2</v>
      </c>
      <c r="AX166" s="69">
        <f t="shared" si="32"/>
        <v>391808.35851586104</v>
      </c>
      <c r="AY166" s="73">
        <f>$AD$136/$AA$136</f>
        <v>2.9691147309951614E-2</v>
      </c>
      <c r="AZ166" s="70">
        <f t="shared" si="34"/>
        <v>391808.35851586104</v>
      </c>
    </row>
    <row r="167" spans="46:52" x14ac:dyDescent="0.2">
      <c r="AT167" s="54" t="s">
        <v>183</v>
      </c>
      <c r="AU167" s="82">
        <v>20</v>
      </c>
      <c r="AV167" s="77">
        <v>0</v>
      </c>
      <c r="AW167" s="78">
        <f>$AH$136/$AF$136</f>
        <v>0.86613638119281122</v>
      </c>
      <c r="AX167" s="69">
        <f t="shared" si="32"/>
        <v>0</v>
      </c>
      <c r="AY167" s="79">
        <f>$AI$136/$AF$136</f>
        <v>0.5662547573184773</v>
      </c>
      <c r="AZ167" s="70">
        <f t="shared" si="34"/>
        <v>0</v>
      </c>
    </row>
    <row r="168" spans="46:52" x14ac:dyDescent="0.2">
      <c r="AT168" s="54" t="s">
        <v>184</v>
      </c>
      <c r="AU168" s="82"/>
      <c r="AV168" s="66">
        <v>917644653</v>
      </c>
      <c r="AW168" s="78">
        <f t="shared" ref="AW168:AW176" si="41">$AH$136/$AF$136</f>
        <v>0.86613638119281122</v>
      </c>
      <c r="AX168" s="69">
        <f t="shared" si="32"/>
        <v>794805418.97035301</v>
      </c>
      <c r="AY168" s="79">
        <f t="shared" ref="AY168:AY176" si="42">$AI$136/$AF$136</f>
        <v>0.5662547573184773</v>
      </c>
      <c r="AZ168" s="70">
        <f t="shared" si="34"/>
        <v>519620650.28911328</v>
      </c>
    </row>
    <row r="169" spans="46:52" x14ac:dyDescent="0.2">
      <c r="AT169" s="54" t="s">
        <v>185</v>
      </c>
      <c r="AU169" s="82"/>
      <c r="AV169" s="66">
        <v>1274394736</v>
      </c>
      <c r="AW169" s="78">
        <f t="shared" si="41"/>
        <v>0.86613638119281122</v>
      </c>
      <c r="AX169" s="69">
        <f t="shared" si="32"/>
        <v>1103799644.850208</v>
      </c>
      <c r="AY169" s="79">
        <f t="shared" si="42"/>
        <v>0.5662547573184773</v>
      </c>
      <c r="AZ169" s="70">
        <f t="shared" si="34"/>
        <v>721632081.96162498</v>
      </c>
    </row>
    <row r="170" spans="46:52" x14ac:dyDescent="0.2">
      <c r="AT170" s="54" t="s">
        <v>186</v>
      </c>
      <c r="AU170" s="82"/>
      <c r="AV170" s="66">
        <v>2088316287</v>
      </c>
      <c r="AW170" s="78">
        <f t="shared" si="41"/>
        <v>0.86613638119281122</v>
      </c>
      <c r="AX170" s="69">
        <f t="shared" si="32"/>
        <v>1808766711.6081882</v>
      </c>
      <c r="AY170" s="79">
        <f t="shared" si="42"/>
        <v>0.5662547573184773</v>
      </c>
      <c r="AZ170" s="70">
        <f t="shared" si="34"/>
        <v>1182519032.2994087</v>
      </c>
    </row>
    <row r="171" spans="46:52" x14ac:dyDescent="0.2">
      <c r="AT171" s="54" t="s">
        <v>187</v>
      </c>
      <c r="AU171" s="82"/>
      <c r="AV171" s="66">
        <v>1036106038</v>
      </c>
      <c r="AW171" s="78">
        <f t="shared" si="41"/>
        <v>0.86613638119281122</v>
      </c>
      <c r="AX171" s="69">
        <f t="shared" si="32"/>
        <v>897409134.28534138</v>
      </c>
      <c r="AY171" s="79">
        <f t="shared" si="42"/>
        <v>0.5662547573184773</v>
      </c>
      <c r="AZ171" s="70">
        <f t="shared" si="34"/>
        <v>586699973.103899</v>
      </c>
    </row>
    <row r="172" spans="46:52" x14ac:dyDescent="0.2">
      <c r="AT172" s="54" t="s">
        <v>188</v>
      </c>
      <c r="AU172" s="82"/>
      <c r="AV172" s="66">
        <v>2212845210</v>
      </c>
      <c r="AW172" s="78">
        <f t="shared" si="41"/>
        <v>0.86613638119281122</v>
      </c>
      <c r="AX172" s="69">
        <f t="shared" si="32"/>
        <v>1916625742.3292463</v>
      </c>
      <c r="AY172" s="79">
        <f t="shared" si="42"/>
        <v>0.5662547573184773</v>
      </c>
      <c r="AZ172" s="70">
        <f t="shared" si="34"/>
        <v>1253034127.3719049</v>
      </c>
    </row>
    <row r="173" spans="46:52" x14ac:dyDescent="0.2">
      <c r="AT173" s="54" t="s">
        <v>189</v>
      </c>
      <c r="AU173" s="82"/>
      <c r="AV173" s="66">
        <v>156198241</v>
      </c>
      <c r="AW173" s="78">
        <f t="shared" si="41"/>
        <v>0.86613638119281122</v>
      </c>
      <c r="AX173" s="69">
        <f t="shared" si="32"/>
        <v>135288979.2084226</v>
      </c>
      <c r="AY173" s="79">
        <f t="shared" si="42"/>
        <v>0.5662547573184773</v>
      </c>
      <c r="AZ173" s="70">
        <f t="shared" si="34"/>
        <v>88447997.051028028</v>
      </c>
    </row>
    <row r="174" spans="46:52" x14ac:dyDescent="0.2">
      <c r="AT174" s="65" t="s">
        <v>190</v>
      </c>
      <c r="AU174" s="82"/>
      <c r="AV174" s="66">
        <v>1000000</v>
      </c>
      <c r="AW174" s="78">
        <f t="shared" si="41"/>
        <v>0.86613638119281122</v>
      </c>
      <c r="AX174" s="69">
        <f t="shared" si="32"/>
        <v>866136.38119281118</v>
      </c>
      <c r="AY174" s="79">
        <f t="shared" si="42"/>
        <v>0.5662547573184773</v>
      </c>
      <c r="AZ174" s="70">
        <f t="shared" si="34"/>
        <v>566254.75731847726</v>
      </c>
    </row>
    <row r="175" spans="46:52" x14ac:dyDescent="0.2">
      <c r="AT175" s="65" t="s">
        <v>191</v>
      </c>
      <c r="AU175" s="82"/>
      <c r="AV175" s="66">
        <v>520438292</v>
      </c>
      <c r="AW175" s="78">
        <f t="shared" si="41"/>
        <v>0.86613638119281122</v>
      </c>
      <c r="AX175" s="69">
        <f t="shared" si="32"/>
        <v>450770538.86704761</v>
      </c>
      <c r="AY175" s="79">
        <f t="shared" si="42"/>
        <v>0.5662547573184773</v>
      </c>
      <c r="AZ175" s="70">
        <f t="shared" si="34"/>
        <v>294700658.73570281</v>
      </c>
    </row>
    <row r="176" spans="46:52" x14ac:dyDescent="0.2">
      <c r="AT176" s="54" t="s">
        <v>192</v>
      </c>
      <c r="AU176" s="83"/>
      <c r="AV176" s="67">
        <v>0</v>
      </c>
      <c r="AW176" s="80">
        <f t="shared" si="41"/>
        <v>0.86613638119281122</v>
      </c>
      <c r="AX176" s="69">
        <f t="shared" si="32"/>
        <v>0</v>
      </c>
      <c r="AY176" s="81">
        <f t="shared" si="42"/>
        <v>0.5662547573184773</v>
      </c>
      <c r="AZ176" s="70">
        <f t="shared" si="34"/>
        <v>0</v>
      </c>
    </row>
    <row r="177" spans="46:52" x14ac:dyDescent="0.2">
      <c r="AT177" s="54" t="s">
        <v>193</v>
      </c>
      <c r="AU177" s="59">
        <v>22</v>
      </c>
      <c r="AV177" s="60">
        <v>5035079027</v>
      </c>
      <c r="AW177" s="47">
        <f>AR136/AP136</f>
        <v>0.73493491406128031</v>
      </c>
      <c r="AX177" s="40">
        <f t="shared" ref="AX177" si="43">AV177*AW177</f>
        <v>3700455372</v>
      </c>
      <c r="AY177" s="48">
        <f>AS136/AP136</f>
        <v>0</v>
      </c>
      <c r="AZ177" s="32">
        <f t="shared" ref="AZ177" si="44">AV177*AY177</f>
        <v>0</v>
      </c>
    </row>
    <row r="178" spans="46:52" x14ac:dyDescent="0.2">
      <c r="AT178" s="54"/>
      <c r="AU178" s="55"/>
      <c r="AV178" s="33"/>
      <c r="AW178" s="56"/>
      <c r="AX178" s="57"/>
      <c r="AY178" s="58"/>
      <c r="AZ178" s="33"/>
    </row>
    <row r="179" spans="46:52" x14ac:dyDescent="0.2">
      <c r="AV179" s="33">
        <f>SUM(AV139:AV177)</f>
        <v>47967207054</v>
      </c>
      <c r="AW179" s="33"/>
      <c r="AX179" s="33">
        <f>SUM(AX139:AX177)</f>
        <v>21280600889.758759</v>
      </c>
      <c r="AY179" s="33"/>
      <c r="AZ179" s="33">
        <f>SUM(AZ139:AZ177)</f>
        <v>8543803008.278758</v>
      </c>
    </row>
    <row r="180" spans="46:52" x14ac:dyDescent="0.2">
      <c r="AU180" s="29"/>
    </row>
    <row r="181" spans="46:52" x14ac:dyDescent="0.2">
      <c r="AV181" s="33"/>
      <c r="AZ181" s="29"/>
    </row>
  </sheetData>
  <mergeCells count="226">
    <mergeCell ref="A1:A2"/>
    <mergeCell ref="B1:F1"/>
    <mergeCell ref="G1:J1"/>
    <mergeCell ref="L1:P1"/>
    <mergeCell ref="Q1:U1"/>
    <mergeCell ref="V1:Z1"/>
    <mergeCell ref="AA1:AE1"/>
    <mergeCell ref="AF1:AJ1"/>
    <mergeCell ref="AK1:AO1"/>
    <mergeCell ref="C18:C24"/>
    <mergeCell ref="H18:H24"/>
    <mergeCell ref="AU1:AY1"/>
    <mergeCell ref="C3:C6"/>
    <mergeCell ref="H3:H6"/>
    <mergeCell ref="M3:M6"/>
    <mergeCell ref="R3:R6"/>
    <mergeCell ref="W3:W6"/>
    <mergeCell ref="AB3:AB6"/>
    <mergeCell ref="AG3:AG6"/>
    <mergeCell ref="AL3:AL6"/>
    <mergeCell ref="AV3:AV6"/>
    <mergeCell ref="AP1:AT1"/>
    <mergeCell ref="AQ3:AQ6"/>
    <mergeCell ref="AG7:AG8"/>
    <mergeCell ref="AL7:AL8"/>
    <mergeCell ref="C15:C17"/>
    <mergeCell ref="H15:H17"/>
    <mergeCell ref="M15:M17"/>
    <mergeCell ref="AG15:AG17"/>
    <mergeCell ref="AL15:AL17"/>
    <mergeCell ref="AV7:AV8"/>
    <mergeCell ref="C9:C14"/>
    <mergeCell ref="H9:H14"/>
    <mergeCell ref="M9:M14"/>
    <mergeCell ref="R9:R14"/>
    <mergeCell ref="W9:W14"/>
    <mergeCell ref="AB9:AB14"/>
    <mergeCell ref="AG9:AG14"/>
    <mergeCell ref="AL9:AL14"/>
    <mergeCell ref="AV9:AV14"/>
    <mergeCell ref="AQ7:AQ8"/>
    <mergeCell ref="AQ9:AQ14"/>
    <mergeCell ref="C7:C8"/>
    <mergeCell ref="H7:H8"/>
    <mergeCell ref="M7:M8"/>
    <mergeCell ref="R7:R8"/>
    <mergeCell ref="W7:W8"/>
    <mergeCell ref="AB7:AB8"/>
    <mergeCell ref="AL29:AL36"/>
    <mergeCell ref="AV29:AV36"/>
    <mergeCell ref="M18:M24"/>
    <mergeCell ref="R18:R24"/>
    <mergeCell ref="W18:W24"/>
    <mergeCell ref="AB18:AB24"/>
    <mergeCell ref="R15:R17"/>
    <mergeCell ref="W15:W17"/>
    <mergeCell ref="AB15:AB17"/>
    <mergeCell ref="AL25:AL28"/>
    <mergeCell ref="AV25:AV28"/>
    <mergeCell ref="AV15:AV17"/>
    <mergeCell ref="AG18:AG24"/>
    <mergeCell ref="AL18:AL24"/>
    <mergeCell ref="AV18:AV24"/>
    <mergeCell ref="C25:C28"/>
    <mergeCell ref="H25:H28"/>
    <mergeCell ref="M25:M28"/>
    <mergeCell ref="R25:R28"/>
    <mergeCell ref="W25:W28"/>
    <mergeCell ref="AB25:AB28"/>
    <mergeCell ref="AG25:AG28"/>
    <mergeCell ref="C37:C41"/>
    <mergeCell ref="H37:H41"/>
    <mergeCell ref="M37:M41"/>
    <mergeCell ref="R37:R41"/>
    <mergeCell ref="W37:W41"/>
    <mergeCell ref="AB37:AB41"/>
    <mergeCell ref="AG37:AG41"/>
    <mergeCell ref="C29:C36"/>
    <mergeCell ref="H29:H36"/>
    <mergeCell ref="M29:M36"/>
    <mergeCell ref="R29:R36"/>
    <mergeCell ref="W29:W36"/>
    <mergeCell ref="AB29:AB36"/>
    <mergeCell ref="AG29:AG36"/>
    <mergeCell ref="AL37:AL41"/>
    <mergeCell ref="AV37:AV41"/>
    <mergeCell ref="AQ37:AQ41"/>
    <mergeCell ref="AG42:AG43"/>
    <mergeCell ref="AL42:AL43"/>
    <mergeCell ref="AV42:AV43"/>
    <mergeCell ref="C44:C51"/>
    <mergeCell ref="H44:H51"/>
    <mergeCell ref="M44:M51"/>
    <mergeCell ref="R44:R51"/>
    <mergeCell ref="W44:W51"/>
    <mergeCell ref="AB44:AB51"/>
    <mergeCell ref="AG44:AG51"/>
    <mergeCell ref="C42:C43"/>
    <mergeCell ref="H42:H43"/>
    <mergeCell ref="M42:M43"/>
    <mergeCell ref="R42:R43"/>
    <mergeCell ref="W42:W43"/>
    <mergeCell ref="AB42:AB43"/>
    <mergeCell ref="AL44:AL51"/>
    <mergeCell ref="AV44:AV51"/>
    <mergeCell ref="AQ42:AQ43"/>
    <mergeCell ref="AQ44:AQ51"/>
    <mergeCell ref="C52:C59"/>
    <mergeCell ref="H52:H59"/>
    <mergeCell ref="M52:M59"/>
    <mergeCell ref="R52:R59"/>
    <mergeCell ref="W52:W59"/>
    <mergeCell ref="AB52:AB59"/>
    <mergeCell ref="AG52:AG59"/>
    <mergeCell ref="AL52:AL59"/>
    <mergeCell ref="AV52:AV59"/>
    <mergeCell ref="C60:C71"/>
    <mergeCell ref="H60:H71"/>
    <mergeCell ref="M60:M71"/>
    <mergeCell ref="R60:R71"/>
    <mergeCell ref="W60:W71"/>
    <mergeCell ref="AB60:AB71"/>
    <mergeCell ref="AG60:AG71"/>
    <mergeCell ref="AL60:AL71"/>
    <mergeCell ref="AV60:AV71"/>
    <mergeCell ref="AG73:AG79"/>
    <mergeCell ref="AL73:AL79"/>
    <mergeCell ref="AV73:AV79"/>
    <mergeCell ref="C80:C84"/>
    <mergeCell ref="H80:H84"/>
    <mergeCell ref="M80:M84"/>
    <mergeCell ref="R80:R84"/>
    <mergeCell ref="W80:W84"/>
    <mergeCell ref="AB80:AB84"/>
    <mergeCell ref="AG80:AG84"/>
    <mergeCell ref="C73:C79"/>
    <mergeCell ref="H73:H79"/>
    <mergeCell ref="M73:M79"/>
    <mergeCell ref="R73:R79"/>
    <mergeCell ref="W73:W79"/>
    <mergeCell ref="AB73:AB79"/>
    <mergeCell ref="AL80:AL84"/>
    <mergeCell ref="AV80:AV84"/>
    <mergeCell ref="C86:C87"/>
    <mergeCell ref="H86:H87"/>
    <mergeCell ref="M86:M87"/>
    <mergeCell ref="R86:R87"/>
    <mergeCell ref="W86:W87"/>
    <mergeCell ref="AB86:AB87"/>
    <mergeCell ref="AG86:AG87"/>
    <mergeCell ref="AL86:AL87"/>
    <mergeCell ref="AV86:AV87"/>
    <mergeCell ref="W88:W89"/>
    <mergeCell ref="AB88:AB89"/>
    <mergeCell ref="AG88:AG89"/>
    <mergeCell ref="AL88:AL89"/>
    <mergeCell ref="AV88:AV89"/>
    <mergeCell ref="AG90:AG93"/>
    <mergeCell ref="AL90:AL93"/>
    <mergeCell ref="AV90:AV93"/>
    <mergeCell ref="C94:C104"/>
    <mergeCell ref="H94:H104"/>
    <mergeCell ref="M94:M104"/>
    <mergeCell ref="R94:R104"/>
    <mergeCell ref="W94:W104"/>
    <mergeCell ref="AB94:AB104"/>
    <mergeCell ref="AG94:AG104"/>
    <mergeCell ref="C90:C93"/>
    <mergeCell ref="H90:H93"/>
    <mergeCell ref="M90:M93"/>
    <mergeCell ref="R90:R93"/>
    <mergeCell ref="W90:W93"/>
    <mergeCell ref="AB90:AB93"/>
    <mergeCell ref="AL94:AL104"/>
    <mergeCell ref="AV94:AV104"/>
    <mergeCell ref="C105:C111"/>
    <mergeCell ref="H105:H111"/>
    <mergeCell ref="M105:M111"/>
    <mergeCell ref="R105:R111"/>
    <mergeCell ref="W105:W111"/>
    <mergeCell ref="AB105:AB111"/>
    <mergeCell ref="AG105:AG111"/>
    <mergeCell ref="AL105:AL111"/>
    <mergeCell ref="AV105:AV111"/>
    <mergeCell ref="C112:C115"/>
    <mergeCell ref="H112:H115"/>
    <mergeCell ref="M112:M115"/>
    <mergeCell ref="R112:R115"/>
    <mergeCell ref="W112:W115"/>
    <mergeCell ref="AB112:AB115"/>
    <mergeCell ref="AG112:AG115"/>
    <mergeCell ref="AL112:AL115"/>
    <mergeCell ref="AV112:AV115"/>
    <mergeCell ref="AV116:AV121"/>
    <mergeCell ref="C122:C125"/>
    <mergeCell ref="H122:H125"/>
    <mergeCell ref="M122:M125"/>
    <mergeCell ref="R122:R125"/>
    <mergeCell ref="W122:W125"/>
    <mergeCell ref="AB122:AB125"/>
    <mergeCell ref="AG122:AG125"/>
    <mergeCell ref="C116:C121"/>
    <mergeCell ref="H116:H121"/>
    <mergeCell ref="M116:M121"/>
    <mergeCell ref="R116:R121"/>
    <mergeCell ref="W116:W121"/>
    <mergeCell ref="AB116:AB121"/>
    <mergeCell ref="C126:C135"/>
    <mergeCell ref="H126:H135"/>
    <mergeCell ref="M126:M135"/>
    <mergeCell ref="R126:R135"/>
    <mergeCell ref="W126:W135"/>
    <mergeCell ref="AB126:AB135"/>
    <mergeCell ref="AG126:AG135"/>
    <mergeCell ref="AL126:AL135"/>
    <mergeCell ref="AG116:AG121"/>
    <mergeCell ref="AL116:AL121"/>
    <mergeCell ref="AU139:AU150"/>
    <mergeCell ref="AU151:AU155"/>
    <mergeCell ref="AU156:AU160"/>
    <mergeCell ref="AU161:AU163"/>
    <mergeCell ref="AU164:AU166"/>
    <mergeCell ref="AU167:AU176"/>
    <mergeCell ref="AV126:AV135"/>
    <mergeCell ref="AL122:AL125"/>
    <mergeCell ref="AV122:AV125"/>
  </mergeCells>
  <printOptions horizontalCentered="1" verticalCentered="1"/>
  <pageMargins left="0.78740157480314965" right="0.78740157480314965" top="0.98425196850393704" bottom="0.98425196850393704" header="0" footer="0"/>
  <pageSetup paperSize="9" scale="86" orientation="landscape" r:id="rId1"/>
  <headerFooter alignWithMargins="0"/>
  <ignoredErrors>
    <ignoredError sqref="AW43:AY43 AU43" formula="1"/>
    <ignoredError sqref="C6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5.2A Gastos por Actividad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</dc:creator>
  <cp:lastModifiedBy>Javier Gustavo Jaramillo Cardona</cp:lastModifiedBy>
  <dcterms:created xsi:type="dcterms:W3CDTF">2022-07-24T20:19:26Z</dcterms:created>
  <dcterms:modified xsi:type="dcterms:W3CDTF">2023-11-30T21:32:17Z</dcterms:modified>
</cp:coreProperties>
</file>